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" activeTab="0"/>
  </bookViews>
  <sheets>
    <sheet name="TDSheet" sheetId="1" r:id="rId1"/>
  </sheets>
  <definedNames>
    <definedName name="_xlnm._FilterDatabase" localSheetId="0" hidden="1">'TDSheet'!$B$14:$M$177</definedName>
    <definedName name="__Anonymous_Sheet_DB__1">'TDSheet'!$B$14:$M$177</definedName>
  </definedNames>
  <calcPr fullCalcOnLoad="1"/>
</workbook>
</file>

<file path=xl/sharedStrings.xml><?xml version="1.0" encoding="utf-8"?>
<sst xmlns="http://schemas.openxmlformats.org/spreadsheetml/2006/main" count="1117" uniqueCount="577">
  <si>
    <t>КОМПАНИЯ "ГАВРИШ"</t>
  </si>
  <si>
    <t>График работы оптовых магазинов: понедельник-пятница с 9.00 до 17.00
В январе, феврале, марте: с 9.00 до 18.00
по субботам с 9.00 до 15.00</t>
  </si>
  <si>
    <t>Семена овощных и цветочных культур для</t>
  </si>
  <si>
    <t>овощеводов-любителей</t>
  </si>
  <si>
    <t xml:space="preserve"> Цены указаны с НДС</t>
  </si>
  <si>
    <t>Москва, ул.Складочная, д.3, стр.5 (м. Дмитровская), тел.: (499) 551-54-05, тел.склада: (495) 604-18-70</t>
  </si>
  <si>
    <t xml:space="preserve">E-mail: sale@gavrish.ru, sad@gavrish.ru, efimova@gavrish.ru, korableva@gavrish.ru, shiraeva@gavrish.ru, soroka@gavrish.ru, Ivashkevich.v@gavrish.ru, usuf@gavrish.ru;    </t>
  </si>
  <si>
    <t xml:space="preserve">Сайты: http://gavrishseeds.ru http://www.gavrish.ru   </t>
  </si>
  <si>
    <t>Минимальная партия - 20 пакетов одного наименования, пакеты скреплены резинкой по 20 шт.</t>
  </si>
  <si>
    <t>22.04.2024</t>
  </si>
  <si>
    <t>Условные обозначения:</t>
  </si>
  <si>
    <t>Форма З-1</t>
  </si>
  <si>
    <t>Н20, Н21, Н22, Н23, Н24 - новинки сезонов (2020-2024 гг.);</t>
  </si>
  <si>
    <t>Красным шрифтом выделены товары, недавно появившиеся на складе;</t>
  </si>
  <si>
    <t>На желтой подложке - сорта и гибриды в активной рекламе (гарантированный спрос);</t>
  </si>
  <si>
    <t>* - Двойная упаковка (с вкладышем);</t>
  </si>
  <si>
    <t>На зеленой подложке выделяются новинки;</t>
  </si>
  <si>
    <t xml:space="preserve">DHп или  Dh  – товар недели, скидка;   </t>
  </si>
  <si>
    <t>На фиолетовой подложке – товар выводится;</t>
  </si>
  <si>
    <t>** - если количество пакетов в блоке не указано - уточняйте у менеджера</t>
  </si>
  <si>
    <t>Наименование</t>
  </si>
  <si>
    <t>Код</t>
  </si>
  <si>
    <t>Цена, руб</t>
  </si>
  <si>
    <t>Срок годн.</t>
  </si>
  <si>
    <t>Всхо- жесть</t>
  </si>
  <si>
    <t>Заказ</t>
  </si>
  <si>
    <t>Сумма</t>
  </si>
  <si>
    <t>Фото, описание</t>
  </si>
  <si>
    <t>в коробке /
в блоке**</t>
  </si>
  <si>
    <t>Штрихкод</t>
  </si>
  <si>
    <t>Тип упаковки</t>
  </si>
  <si>
    <t>Кратность</t>
  </si>
  <si>
    <t>ЦВЕТНАЯ ЛЮБИТЕЛЬСКАЯ (в т.ч. бел. пак.)+УДАЧНЫЕ СЕМЕНА</t>
  </si>
  <si>
    <t>ГАВРИШ ЛЮБИТЕЛЬСКАЯ УПАКОВКА</t>
  </si>
  <si>
    <t>ГАЗОННЫЕ ТРАВЫ И СИДЕРАТЫ</t>
  </si>
  <si>
    <t>ГАЗОНЫ DLF TRIFOLIUM</t>
  </si>
  <si>
    <t>Газон Эко-Лоун (с микроклевером) серия Turfline 20 кг</t>
  </si>
  <si>
    <t>10004255</t>
  </si>
  <si>
    <t>2027 г.</t>
  </si>
  <si>
    <t>1/0</t>
  </si>
  <si>
    <t>Мешок</t>
  </si>
  <si>
    <t>ГАЗОНЫ ELIT В КОРОБКАХ</t>
  </si>
  <si>
    <t>Газон Зеленая дорожка 1,0 кг (в коробке)</t>
  </si>
  <si>
    <t>1912236231</t>
  </si>
  <si>
    <t>88,88</t>
  </si>
  <si>
    <t>5/0</t>
  </si>
  <si>
    <t>4601431057135</t>
  </si>
  <si>
    <t>Коробка</t>
  </si>
  <si>
    <t>Газон Ленивец  с белым клевером 1,0 кг (в коробке)</t>
  </si>
  <si>
    <t>1912236220</t>
  </si>
  <si>
    <t>88,87</t>
  </si>
  <si>
    <t>4601431057036</t>
  </si>
  <si>
    <t>Газон Минипут (медленнорастущий) 1,0 кг (в коробке)</t>
  </si>
  <si>
    <t>1912236222</t>
  </si>
  <si>
    <t>85</t>
  </si>
  <si>
    <t>4601431057050</t>
  </si>
  <si>
    <t>Газон Солнечный зайчик 1,0 кг (в коробке)</t>
  </si>
  <si>
    <t>1912236225</t>
  </si>
  <si>
    <t>87,86</t>
  </si>
  <si>
    <t>4601431057074</t>
  </si>
  <si>
    <t>Газон Тенистая прохлада 1,0 кг (в коробке)</t>
  </si>
  <si>
    <t>1912236233</t>
  </si>
  <si>
    <t>86,89</t>
  </si>
  <si>
    <t>4601431057098</t>
  </si>
  <si>
    <t>Газон Цветущий ковер 1,0 кг (в коробке)</t>
  </si>
  <si>
    <t>1912236235</t>
  </si>
  <si>
    <t>88</t>
  </si>
  <si>
    <t>4601431057173</t>
  </si>
  <si>
    <t>Газон Элит Гринн 1,0 кг (в коробке)</t>
  </si>
  <si>
    <t>1912236227</t>
  </si>
  <si>
    <t>88,89</t>
  </si>
  <si>
    <t>4601431057197</t>
  </si>
  <si>
    <t>Газон Элит Спорт 1,0 кг (в коробке)</t>
  </si>
  <si>
    <t>1912236229</t>
  </si>
  <si>
    <t>4601431057111</t>
  </si>
  <si>
    <t>ГАЗОНЫ БОЛЬШАЯ УПАКОВКА</t>
  </si>
  <si>
    <t>Газон Вдоль дорожки 0,3 кг</t>
  </si>
  <si>
    <t>004615</t>
  </si>
  <si>
    <t>30/0</t>
  </si>
  <si>
    <t>4601431016354</t>
  </si>
  <si>
    <t>Большой пакет</t>
  </si>
  <si>
    <t>Газон Вдоль дорожки 0,6 кг</t>
  </si>
  <si>
    <t>004593</t>
  </si>
  <si>
    <t>15/0</t>
  </si>
  <si>
    <t>4601431016361</t>
  </si>
  <si>
    <t>Газон Вдоль дорожки 1,0 кг</t>
  </si>
  <si>
    <t>10001121</t>
  </si>
  <si>
    <t>10/0</t>
  </si>
  <si>
    <t>4601431018587</t>
  </si>
  <si>
    <t>Газон Детский 0,3 кг</t>
  </si>
  <si>
    <t>10008725</t>
  </si>
  <si>
    <t>4601431045002</t>
  </si>
  <si>
    <t>Газон Детский 0,6 кг</t>
  </si>
  <si>
    <t>10008726</t>
  </si>
  <si>
    <t>4601431045019</t>
  </si>
  <si>
    <t>Газон Детский 1,0 кг</t>
  </si>
  <si>
    <t>10008727</t>
  </si>
  <si>
    <t>4601431045026</t>
  </si>
  <si>
    <t>Газон Изумрудный ковер 0,3 кг</t>
  </si>
  <si>
    <t>10005013</t>
  </si>
  <si>
    <t>89</t>
  </si>
  <si>
    <t>4601431044777</t>
  </si>
  <si>
    <t>Газон Изумрудный ковер 0,6 кг</t>
  </si>
  <si>
    <t>10005014</t>
  </si>
  <si>
    <t>4601431044784</t>
  </si>
  <si>
    <t>Газон Ленивец  с белым клевером 0,3 кг</t>
  </si>
  <si>
    <t>10003814</t>
  </si>
  <si>
    <t>4601431033061</t>
  </si>
  <si>
    <t>Газон Ленивец  с белым клевером 0,6 кг</t>
  </si>
  <si>
    <t>10003831</t>
  </si>
  <si>
    <t>4601431033078</t>
  </si>
  <si>
    <t>Газон Ленивец  с белым клевером 1,0 кг</t>
  </si>
  <si>
    <t>10003832</t>
  </si>
  <si>
    <t>4601431033085</t>
  </si>
  <si>
    <t>Газон Мавританский 0,3 кг</t>
  </si>
  <si>
    <t>10003847</t>
  </si>
  <si>
    <t>4601431033153</t>
  </si>
  <si>
    <t>Газон Мавританский 0,6 кг</t>
  </si>
  <si>
    <t>10003848</t>
  </si>
  <si>
    <t>4601431033160</t>
  </si>
  <si>
    <t>Газон Мастер Спорт 0,3 кг</t>
  </si>
  <si>
    <t>004622</t>
  </si>
  <si>
    <t>87</t>
  </si>
  <si>
    <t>4601431016378</t>
  </si>
  <si>
    <t>Газон Мастер Спорт 0,6 кг</t>
  </si>
  <si>
    <t>004625</t>
  </si>
  <si>
    <t>4601431016385</t>
  </si>
  <si>
    <t>Газон Мастер Спорт 1,0 кг</t>
  </si>
  <si>
    <t>10001122</t>
  </si>
  <si>
    <t>4601431018594</t>
  </si>
  <si>
    <t>Газон Минипут (медленнорастущий) 0,3 кг</t>
  </si>
  <si>
    <t>10003841</t>
  </si>
  <si>
    <t>24/0</t>
  </si>
  <si>
    <t>4601431033092</t>
  </si>
  <si>
    <t>Газон Минипут (медленнорастущий) 0,6 кг</t>
  </si>
  <si>
    <t>10003842</t>
  </si>
  <si>
    <t>12/0</t>
  </si>
  <si>
    <t>4601431033108</t>
  </si>
  <si>
    <t>Газон Минипут (медленнорастущий) 1,0 кг</t>
  </si>
  <si>
    <t>10003843</t>
  </si>
  <si>
    <t>8/0</t>
  </si>
  <si>
    <t>4601431033115</t>
  </si>
  <si>
    <t>Газон Моя мечта 0,3 кг</t>
  </si>
  <si>
    <t>1071861465</t>
  </si>
  <si>
    <t>90,88</t>
  </si>
  <si>
    <t>4601431049116</t>
  </si>
  <si>
    <t>Газон Моя мечта 0,6 кг</t>
  </si>
  <si>
    <t>1910213572</t>
  </si>
  <si>
    <t>4601431047440</t>
  </si>
  <si>
    <t>Газон Парк 0,3 кг</t>
  </si>
  <si>
    <t>10003844</t>
  </si>
  <si>
    <t>90</t>
  </si>
  <si>
    <t>4601431033122</t>
  </si>
  <si>
    <t>Газон Парк 0,6 кг</t>
  </si>
  <si>
    <t>10003845</t>
  </si>
  <si>
    <t>4601431033139</t>
  </si>
  <si>
    <t>Газон Парк 1,0 кг</t>
  </si>
  <si>
    <t>10003846</t>
  </si>
  <si>
    <t>4601431033146</t>
  </si>
  <si>
    <t>Газон Ситцевый 0,3 кг</t>
  </si>
  <si>
    <t>1999947764</t>
  </si>
  <si>
    <t>89,90</t>
  </si>
  <si>
    <t>4601431081895</t>
  </si>
  <si>
    <t>Газон Ситцевый 0,6 кг</t>
  </si>
  <si>
    <t>1999947765</t>
  </si>
  <si>
    <t>4601431081901</t>
  </si>
  <si>
    <t>Газон Ситцевый 1,0 кг</t>
  </si>
  <si>
    <t>1999947766</t>
  </si>
  <si>
    <t>4601431081918</t>
  </si>
  <si>
    <t>Газон Сказки Венского леса 0,3 кг для тени</t>
  </si>
  <si>
    <t>004616</t>
  </si>
  <si>
    <t>86,87</t>
  </si>
  <si>
    <t>4601431016415</t>
  </si>
  <si>
    <t>Газон Сказки Венского леса 0,6 кг для тени</t>
  </si>
  <si>
    <t>004594</t>
  </si>
  <si>
    <t>4601431016422</t>
  </si>
  <si>
    <t>Газон Сказки Венского леса 1,0 кг для тени</t>
  </si>
  <si>
    <t>10001123</t>
  </si>
  <si>
    <t>4601431018600</t>
  </si>
  <si>
    <t>Газон Солнечный луч 0,3 кг для солнечных мест</t>
  </si>
  <si>
    <t>004617</t>
  </si>
  <si>
    <t>4601431016439</t>
  </si>
  <si>
    <t>Газон Солнечный луч 0,6 кг для солнечных мест</t>
  </si>
  <si>
    <t>004595</t>
  </si>
  <si>
    <t>4601431016446</t>
  </si>
  <si>
    <t>Газон Солнечный луч 1,0 кг для солнечных мест</t>
  </si>
  <si>
    <t>10001124</t>
  </si>
  <si>
    <t>4601431018617</t>
  </si>
  <si>
    <t>Газон Супер Универсал универсальный 0,3 кг</t>
  </si>
  <si>
    <t>004618</t>
  </si>
  <si>
    <t>4601431016392</t>
  </si>
  <si>
    <t>Газон Супер Универсал универсальный 0,6 кг</t>
  </si>
  <si>
    <t>004596</t>
  </si>
  <si>
    <t>4601431016408</t>
  </si>
  <si>
    <t>Газон Супер Универсал универсальный 1,0 кг</t>
  </si>
  <si>
    <t>10001125</t>
  </si>
  <si>
    <t>4601431018624</t>
  </si>
  <si>
    <t>Газон Супер Универсал универсальный 5,0 кг</t>
  </si>
  <si>
    <t>10004980</t>
  </si>
  <si>
    <t>2/0</t>
  </si>
  <si>
    <t>4601431038035</t>
  </si>
  <si>
    <t>Газон Эко 0,3 кг</t>
  </si>
  <si>
    <t>10005000</t>
  </si>
  <si>
    <t>92</t>
  </si>
  <si>
    <t>4601431035881</t>
  </si>
  <si>
    <t>Газон Эко 0,6 кг</t>
  </si>
  <si>
    <t>10005001</t>
  </si>
  <si>
    <t>952</t>
  </si>
  <si>
    <t>4601431035898</t>
  </si>
  <si>
    <t>Газон Южный Изумруд 0,3 кг</t>
  </si>
  <si>
    <t>10005016</t>
  </si>
  <si>
    <t>4601431035935</t>
  </si>
  <si>
    <t>Газон Южный Изумруд 0,6 кг</t>
  </si>
  <si>
    <t>10005017</t>
  </si>
  <si>
    <t>4601431035942</t>
  </si>
  <si>
    <t>Газон Южный Изумруд 1 кг</t>
  </si>
  <si>
    <t>10005018</t>
  </si>
  <si>
    <t>4601431035959</t>
  </si>
  <si>
    <t>Овсяница красная Максима1,  1 кг Н23</t>
  </si>
  <si>
    <t>1071861470</t>
  </si>
  <si>
    <t>91</t>
  </si>
  <si>
    <t>6/0</t>
  </si>
  <si>
    <t>4601431088542</t>
  </si>
  <si>
    <t>Овсяница луговая ВИК 5  0,5 кг Н23</t>
  </si>
  <si>
    <t>1071861471</t>
  </si>
  <si>
    <t>97</t>
  </si>
  <si>
    <t>4601431088573</t>
  </si>
  <si>
    <t>Овсяница луговая ВИК 5  1 кг Н23</t>
  </si>
  <si>
    <t>1071861472</t>
  </si>
  <si>
    <t>4601431088580</t>
  </si>
  <si>
    <t>Овсяница луговая Свердловская 37  0,5 кг Н24</t>
  </si>
  <si>
    <t>1081859513</t>
  </si>
  <si>
    <t>4601431122062</t>
  </si>
  <si>
    <t>Овсяница луговая Свердловская 37  1 кг Н24</t>
  </si>
  <si>
    <t>1081859514</t>
  </si>
  <si>
    <t>0/0</t>
  </si>
  <si>
    <t>4601431122079</t>
  </si>
  <si>
    <t>Райграс однолетний Рапид  0,5 кг Н23</t>
  </si>
  <si>
    <t>1071861473</t>
  </si>
  <si>
    <t>4601431088627</t>
  </si>
  <si>
    <t>Райграс однолетний Рапид  1 кг Н23</t>
  </si>
  <si>
    <t>1071861474</t>
  </si>
  <si>
    <t>4601431088634</t>
  </si>
  <si>
    <t>Райграс пастбищный Сакини  0,5 кг Н23</t>
  </si>
  <si>
    <t>1071861475</t>
  </si>
  <si>
    <t>95</t>
  </si>
  <si>
    <t>4601431088603</t>
  </si>
  <si>
    <t>Райграс пастбищный Сакини  1 кг Н23</t>
  </si>
  <si>
    <t>1071861476</t>
  </si>
  <si>
    <t>4601431088610</t>
  </si>
  <si>
    <t>Тимофеевка луговая Ленинградская  1 кг Н23</t>
  </si>
  <si>
    <t>1071861477</t>
  </si>
  <si>
    <t>93,83</t>
  </si>
  <si>
    <t>4601431088597</t>
  </si>
  <si>
    <t>Тимофеевка Утро  0,5 кг</t>
  </si>
  <si>
    <t>10003854</t>
  </si>
  <si>
    <t>85,94</t>
  </si>
  <si>
    <t>4601431035928</t>
  </si>
  <si>
    <t>ГАЗОНЫ МАЛАЯ УПАКОВКА</t>
  </si>
  <si>
    <t>Газон Вдоль дорожки, больш. пак. 20,0 г</t>
  </si>
  <si>
    <t>10003864</t>
  </si>
  <si>
    <t>250/10</t>
  </si>
  <si>
    <t>4601431035133</t>
  </si>
  <si>
    <t>Цветной пакет Гавриш</t>
  </si>
  <si>
    <t>Газон Для солнечных мест, больш. пак.  20,0 г</t>
  </si>
  <si>
    <t>002653</t>
  </si>
  <si>
    <t>4601431011601</t>
  </si>
  <si>
    <t>Газон Для тенистых мест, больш. пак.  20,0 г</t>
  </si>
  <si>
    <t>002650</t>
  </si>
  <si>
    <t>300/10</t>
  </si>
  <si>
    <t>4601431011595</t>
  </si>
  <si>
    <t>Газон Коттедж, больш. пак.  20,0 г</t>
  </si>
  <si>
    <t>002648</t>
  </si>
  <si>
    <t>90,90</t>
  </si>
  <si>
    <t>4601431011137</t>
  </si>
  <si>
    <t>Газон Ленивец с белым клевером, больш. пак.  20,0 г</t>
  </si>
  <si>
    <t>10003868</t>
  </si>
  <si>
    <t>4601431035140</t>
  </si>
  <si>
    <t>Газон Мавританский, больш. пак.  20,0 г</t>
  </si>
  <si>
    <t>002649</t>
  </si>
  <si>
    <t>4601431011144</t>
  </si>
  <si>
    <t>Газон Минипут (медленнорастущий), больш. пак. 20,0 г</t>
  </si>
  <si>
    <t>10003867</t>
  </si>
  <si>
    <t>4601431035157</t>
  </si>
  <si>
    <t>Газон Парк, больш. пак. 20,0 г</t>
  </si>
  <si>
    <t>10003866</t>
  </si>
  <si>
    <t>4601431035164</t>
  </si>
  <si>
    <t>Газон Спортивный, больш. пак. 20,0 г</t>
  </si>
  <si>
    <t>002652</t>
  </si>
  <si>
    <t>4601431011199</t>
  </si>
  <si>
    <t>Горчица белая Радуга, больш. пак. 20,0 г</t>
  </si>
  <si>
    <t>003363</t>
  </si>
  <si>
    <t>93,98</t>
  </si>
  <si>
    <t>400/10</t>
  </si>
  <si>
    <t>4601431008779</t>
  </si>
  <si>
    <t>Клевер Витязь луговой больш. пак. 20,0 г</t>
  </si>
  <si>
    <t>1999947821</t>
  </si>
  <si>
    <t>98,99,99</t>
  </si>
  <si>
    <t>500/10</t>
  </si>
  <si>
    <t>4601431082533</t>
  </si>
  <si>
    <t>Клевер ползучий белый Нанук больш. пак. 20 г</t>
  </si>
  <si>
    <t>004210</t>
  </si>
  <si>
    <t>95,96</t>
  </si>
  <si>
    <t>4601431009059</t>
  </si>
  <si>
    <t>Лядвенец рогатый Солнышко (сидерат), больш. пак. 20,0 г</t>
  </si>
  <si>
    <t>002270</t>
  </si>
  <si>
    <t>86,98</t>
  </si>
  <si>
    <t>4601431011182</t>
  </si>
  <si>
    <t>Мятлик луговой Балин больш. пак. 20,0 г</t>
  </si>
  <si>
    <t>70000312</t>
  </si>
  <si>
    <t>81,75</t>
  </si>
  <si>
    <t>4601431088764</t>
  </si>
  <si>
    <t>Овсяница красная Максима1 больш. пак. 20,0 г</t>
  </si>
  <si>
    <t>70000311</t>
  </si>
  <si>
    <t>4601431088757</t>
  </si>
  <si>
    <t>Овсяница луговая ВИК 5 больш. пак. 20,0 г</t>
  </si>
  <si>
    <t>70000313</t>
  </si>
  <si>
    <t>85,97</t>
  </si>
  <si>
    <t>4601431088771</t>
  </si>
  <si>
    <t>Овсяница луговая Лаура больш. пак. 20,0 г Н23</t>
  </si>
  <si>
    <t>1071859066</t>
  </si>
  <si>
    <t>94,98</t>
  </si>
  <si>
    <t>300/0</t>
  </si>
  <si>
    <t>4601431117860</t>
  </si>
  <si>
    <t>Полевица побегоносная Кроми больш. пак. 20,0 г</t>
  </si>
  <si>
    <t>004199</t>
  </si>
  <si>
    <t>90,91</t>
  </si>
  <si>
    <t>4601431011151</t>
  </si>
  <si>
    <t>Райграс однолетний Рапид больш. пак.  20,0 г</t>
  </si>
  <si>
    <t>70000315</t>
  </si>
  <si>
    <t>4601431088795</t>
  </si>
  <si>
    <t>Райграс пастбищный Дуэт больш. пак. 20 г Н23</t>
  </si>
  <si>
    <t>1071859069</t>
  </si>
  <si>
    <t>4601431117877</t>
  </si>
  <si>
    <t>Райграс пастбищный Сакини больш. пак. 20 г</t>
  </si>
  <si>
    <t>70000314</t>
  </si>
  <si>
    <t>200/10</t>
  </si>
  <si>
    <t>4601431088788</t>
  </si>
  <si>
    <t>Тимофеевка Утро семена газ. трав, больш. пак. 20,0 г</t>
  </si>
  <si>
    <t>10003865</t>
  </si>
  <si>
    <t>4601431035171</t>
  </si>
  <si>
    <t>Фацелия Наталия (сидерат), больш. пак. 20 г</t>
  </si>
  <si>
    <t>10718083</t>
  </si>
  <si>
    <t>4601431113947</t>
  </si>
  <si>
    <t>Цветочный газон Барская усадьба, больш. пак. 30,0 г</t>
  </si>
  <si>
    <t>10005829</t>
  </si>
  <si>
    <t>4601431036895</t>
  </si>
  <si>
    <t>Цветочный газон Брызги солнца, больш. пак. 30,0 г</t>
  </si>
  <si>
    <t>10005830</t>
  </si>
  <si>
    <t>4601431036871</t>
  </si>
  <si>
    <t>Цветочный газон Городские цветы, больш. пак. 30,0 г</t>
  </si>
  <si>
    <t>10005831</t>
  </si>
  <si>
    <t>84</t>
  </si>
  <si>
    <t>4601431036918</t>
  </si>
  <si>
    <t>Цветочный газон Цветочная симфония, больш. пак. 30,0 г</t>
  </si>
  <si>
    <t>10005832</t>
  </si>
  <si>
    <t>86</t>
  </si>
  <si>
    <t>4601431036888</t>
  </si>
  <si>
    <t>СИДЕРАТЫ И МЕДОНОСЫ</t>
  </si>
  <si>
    <t>Бобы кормовые Пензенские 16 (сидерат) 0,5 кг</t>
  </si>
  <si>
    <t>1999944513</t>
  </si>
  <si>
    <t>93</t>
  </si>
  <si>
    <t>4601431073531</t>
  </si>
  <si>
    <t>Бобы кормовые Пензенские 16 (сидерат) 1 кг</t>
  </si>
  <si>
    <t>1999944512</t>
  </si>
  <si>
    <t>4601431073548</t>
  </si>
  <si>
    <t>Вика мохнатая (двуручка) Городецкая (сидерат) 0,5 кг</t>
  </si>
  <si>
    <t>1071863213</t>
  </si>
  <si>
    <t>4601431122277</t>
  </si>
  <si>
    <t>Вика мохнатая (двуручка) Городецкая (сидерат) 1,0 кг</t>
  </si>
  <si>
    <t>1071863214</t>
  </si>
  <si>
    <t>4601431122284</t>
  </si>
  <si>
    <t>Вика яровая Льговская 22 (сидерат) 0,5 кг</t>
  </si>
  <si>
    <t>1999944515</t>
  </si>
  <si>
    <t>96</t>
  </si>
  <si>
    <t>4601431073555</t>
  </si>
  <si>
    <t>Вика яровая Льговская 22 (сидерат) 1 кг</t>
  </si>
  <si>
    <t>1999944514</t>
  </si>
  <si>
    <t>4601431073562</t>
  </si>
  <si>
    <t>Вико-овсяная смесь (сидерат)  0,5 кг</t>
  </si>
  <si>
    <t>1999947775</t>
  </si>
  <si>
    <t>4601431081871</t>
  </si>
  <si>
    <t>Вико-овсяная смесь (сидерат) 1 кг</t>
  </si>
  <si>
    <t>10005020</t>
  </si>
  <si>
    <t>4601431037847</t>
  </si>
  <si>
    <t>Вико-ржаная смесь (сидерат) 0,5 кг</t>
  </si>
  <si>
    <t>1999947996</t>
  </si>
  <si>
    <t>4601431082731</t>
  </si>
  <si>
    <t>Вико-ржаная смесь (сидерат) 1 кг</t>
  </si>
  <si>
    <t>1999947997</t>
  </si>
  <si>
    <t>88,98,87</t>
  </si>
  <si>
    <t>4601431082748</t>
  </si>
  <si>
    <t>Горох Софья, посевной (сидерат) 0,5 кг</t>
  </si>
  <si>
    <t>1071863215</t>
  </si>
  <si>
    <t>99</t>
  </si>
  <si>
    <t>4601431121775</t>
  </si>
  <si>
    <t>Горох Софья, посевной (сидерат) 1,0 кг</t>
  </si>
  <si>
    <t>1071863216</t>
  </si>
  <si>
    <t>4601431121805</t>
  </si>
  <si>
    <t>Горох Фокор, посевной (сидерат) 0,5 кг</t>
  </si>
  <si>
    <t>1999944496</t>
  </si>
  <si>
    <t>4601431073371</t>
  </si>
  <si>
    <t>Горох Фокор, посевной (сидерат) 1 кг</t>
  </si>
  <si>
    <t>1999944497</t>
  </si>
  <si>
    <t>4601431073388</t>
  </si>
  <si>
    <t>Горохо-люпиновая смесь (сидерат) 0,5 кг</t>
  </si>
  <si>
    <t>1999948015</t>
  </si>
  <si>
    <t>4601431082793</t>
  </si>
  <si>
    <t>Горохо-люпиновая смесь (сидерат) 1 кг</t>
  </si>
  <si>
    <t>1999948014</t>
  </si>
  <si>
    <t>4601431082809</t>
  </si>
  <si>
    <t>Горохо-овсяная смесь (сидерат) 1 кг</t>
  </si>
  <si>
    <t>1999948010</t>
  </si>
  <si>
    <t>4601431082786</t>
  </si>
  <si>
    <t>Горчица белая Колла (сидерат) 0,5 кг</t>
  </si>
  <si>
    <t>1071863248</t>
  </si>
  <si>
    <t>100</t>
  </si>
  <si>
    <t>4601431121935</t>
  </si>
  <si>
    <t>Горчица белая Колла (сидерат) 1,0 кг</t>
  </si>
  <si>
    <t>1071863250</t>
  </si>
  <si>
    <t>4601431121942</t>
  </si>
  <si>
    <t>Горчица белая Радуга (сидерат) 0,5 кг</t>
  </si>
  <si>
    <t>10000868</t>
  </si>
  <si>
    <t>4601431018051</t>
  </si>
  <si>
    <t>Горчица белая Радуга (сидерат) 1 кг</t>
  </si>
  <si>
    <t>10000869</t>
  </si>
  <si>
    <t>4601431018068</t>
  </si>
  <si>
    <t>Горчица Люкс сарептская (сидерат) 0,5 кг</t>
  </si>
  <si>
    <t>1911812</t>
  </si>
  <si>
    <t>99,100</t>
  </si>
  <si>
    <t>4601431052437</t>
  </si>
  <si>
    <t>Горчица Люкс сарептская (сидерат) 1 кг</t>
  </si>
  <si>
    <t>1911814</t>
  </si>
  <si>
    <t>4601431052444</t>
  </si>
  <si>
    <t>Гречиха Сумчанка (медонос, сидерат) 0,5 кг</t>
  </si>
  <si>
    <t>1999944521</t>
  </si>
  <si>
    <t>99,86,93</t>
  </si>
  <si>
    <t>4601431073616</t>
  </si>
  <si>
    <t>Гречиха Сумчанка (медонос, сидерат) 1 кг</t>
  </si>
  <si>
    <t>1999944520</t>
  </si>
  <si>
    <t>86,93</t>
  </si>
  <si>
    <t>4601431073623</t>
  </si>
  <si>
    <t>Зелёное удобрение смесь сидератов 0,5 кг</t>
  </si>
  <si>
    <t>1999948016</t>
  </si>
  <si>
    <t>4601431082816</t>
  </si>
  <si>
    <t>Клевер Витязь луговой (сидерат) 0,5 кг</t>
  </si>
  <si>
    <t>1999947822</t>
  </si>
  <si>
    <t>99,99</t>
  </si>
  <si>
    <t>4601431082526</t>
  </si>
  <si>
    <t>Клевер ползучий белый Нанук (сидерат) больш. пак. 0,1 кг</t>
  </si>
  <si>
    <t>1999945104</t>
  </si>
  <si>
    <t>2028 г.</t>
  </si>
  <si>
    <t>20/0</t>
  </si>
  <si>
    <t>4601431075023</t>
  </si>
  <si>
    <t>Козлятник Ялгинский (сидерат) 0,5 кг Н22</t>
  </si>
  <si>
    <t>1071858512</t>
  </si>
  <si>
    <t>4601431117044</t>
  </si>
  <si>
    <t>Козлятник Ялгинский (сидерат) 1 кг Н22</t>
  </si>
  <si>
    <t>1071858513</t>
  </si>
  <si>
    <t>4601431117051</t>
  </si>
  <si>
    <t>Лофант Франт (сидерат) 0,3 кг</t>
  </si>
  <si>
    <t>10711505</t>
  </si>
  <si>
    <t>4601431111363</t>
  </si>
  <si>
    <t>Люпин Белозерный 110 (сидерат, однолетний) 0,5 кг</t>
  </si>
  <si>
    <t>1999947817</t>
  </si>
  <si>
    <t>91,94</t>
  </si>
  <si>
    <t>4601431082502</t>
  </si>
  <si>
    <t>Люпин Белозерный 110 (сидерат, однолетний) 1 кг</t>
  </si>
  <si>
    <t>1999947818</t>
  </si>
  <si>
    <t>4601431082519</t>
  </si>
  <si>
    <t>Люпин Сидерат 46 (однолетний) 0,5 кг</t>
  </si>
  <si>
    <t>1071854389</t>
  </si>
  <si>
    <t>4601431116771</t>
  </si>
  <si>
    <t>Люпин Сидерат 46 (однолетний) 1 кг</t>
  </si>
  <si>
    <t>1071854390</t>
  </si>
  <si>
    <t>4601431116788</t>
  </si>
  <si>
    <t>Лядвенец рогатый Солнышко( сидерат) 0,5 кг</t>
  </si>
  <si>
    <t>10003856</t>
  </si>
  <si>
    <t>4601431033283</t>
  </si>
  <si>
    <t>Медоносы, смесь (гречиха, эспарцет, горчица фацелия) 1 кг</t>
  </si>
  <si>
    <t>1999948005</t>
  </si>
  <si>
    <t>83</t>
  </si>
  <si>
    <t>4601431082762</t>
  </si>
  <si>
    <t>Медоносы, смесь (гречиха, эспарцет, горчица, фацелия) 0,5 кг</t>
  </si>
  <si>
    <t>1999948004</t>
  </si>
  <si>
    <t>4601431082755</t>
  </si>
  <si>
    <t>Мятлик луговой Балин  0,3 кг Н23</t>
  </si>
  <si>
    <t>1071861466</t>
  </si>
  <si>
    <t>Овес посевной Друг (сидерат) 0,5 кг Н22</t>
  </si>
  <si>
    <t>1071854550</t>
  </si>
  <si>
    <t>100,100</t>
  </si>
  <si>
    <t>4601431116535</t>
  </si>
  <si>
    <t>Овес посевной Друг (сидерат) 1 кг Н22</t>
  </si>
  <si>
    <t>1071854551</t>
  </si>
  <si>
    <t>4601431116542</t>
  </si>
  <si>
    <t>Овес посевной Друг ВЕСОМ (сидерат) (от 30 кг мешок), 1 кг Н23</t>
  </si>
  <si>
    <t>1071861494</t>
  </si>
  <si>
    <t>Овес посевной Скакун (сидерат) 0,5 кг</t>
  </si>
  <si>
    <t>1999945105</t>
  </si>
  <si>
    <t>4601431075016</t>
  </si>
  <si>
    <t>Овес посевной Скакун (сидерат) 1 кг</t>
  </si>
  <si>
    <t>10005021</t>
  </si>
  <si>
    <t>4601431037854</t>
  </si>
  <si>
    <t>Пшеница озимая Лагуна (сидерат) 0,5 кг</t>
  </si>
  <si>
    <t>1999944525</t>
  </si>
  <si>
    <t>4601431073630</t>
  </si>
  <si>
    <t>Пшеница озимая Московская 40 (сидерат) 0,5 кг</t>
  </si>
  <si>
    <t>1081859511</t>
  </si>
  <si>
    <t>98</t>
  </si>
  <si>
    <t>4601431122048</t>
  </si>
  <si>
    <t>Пшеница озимая Московская 40 (сидерат) 1 кг</t>
  </si>
  <si>
    <t>1081859512</t>
  </si>
  <si>
    <t>4601431122055</t>
  </si>
  <si>
    <t>Пшеница яровая Дарья  (сидерат) 0,5 кг</t>
  </si>
  <si>
    <t>1071862619</t>
  </si>
  <si>
    <t>85,92</t>
  </si>
  <si>
    <t>4601431120303</t>
  </si>
  <si>
    <t>Большой пакет Гавриш</t>
  </si>
  <si>
    <t>Пшеница яровая Дарья  (сидерат) 1 кг</t>
  </si>
  <si>
    <t>1071862617</t>
  </si>
  <si>
    <t>4601431120297</t>
  </si>
  <si>
    <t>Пшеница яровая Харьковская 46  (сидерат) 1 кг</t>
  </si>
  <si>
    <t>1999944504</t>
  </si>
  <si>
    <t>4601431073463</t>
  </si>
  <si>
    <t>Пшеница яровая Харьковская 46 (сидерат) 0,5 кг</t>
  </si>
  <si>
    <t>1999944505</t>
  </si>
  <si>
    <t>4601431073456</t>
  </si>
  <si>
    <t>Рапс яровой Вираж (сидерат) 0,5 кг</t>
  </si>
  <si>
    <t>1999944503</t>
  </si>
  <si>
    <t>96,95</t>
  </si>
  <si>
    <t>4601431075139</t>
  </si>
  <si>
    <t>Рапс яровой Вираж (сидерат) 1 кг</t>
  </si>
  <si>
    <t>1999944502</t>
  </si>
  <si>
    <t>4601431075146</t>
  </si>
  <si>
    <t>Редька масличная Тамбовчанка ( сидерат) 1 кг</t>
  </si>
  <si>
    <t>1912236717</t>
  </si>
  <si>
    <t>4601431057920</t>
  </si>
  <si>
    <t>Рожь озимая Орловская 9 (сидерат) 0,5 кг</t>
  </si>
  <si>
    <t>1999944516</t>
  </si>
  <si>
    <t>85,98,93,93</t>
  </si>
  <si>
    <t>4601431073579</t>
  </si>
  <si>
    <t>Рожь озимая Орловская 9 (сидерат) 1 кг</t>
  </si>
  <si>
    <t>1999944517</t>
  </si>
  <si>
    <t>4601431073586</t>
  </si>
  <si>
    <t>Смесь сидератов (горчица белая, горчица сарептская) 0,5 кг</t>
  </si>
  <si>
    <t>107185340</t>
  </si>
  <si>
    <t>4601431113961</t>
  </si>
  <si>
    <t>Смесь сидератов (горчица белая, горчица сарептская) 1 кг</t>
  </si>
  <si>
    <t>107185341</t>
  </si>
  <si>
    <t>4601431113978</t>
  </si>
  <si>
    <t>Смесь сидератов злаковая 0,5 кг</t>
  </si>
  <si>
    <t>1999948018</t>
  </si>
  <si>
    <t>4601431082830</t>
  </si>
  <si>
    <t>Смесь сидератов злаковая 1 кг</t>
  </si>
  <si>
    <t>1999948019</t>
  </si>
  <si>
    <t>4601431082847</t>
  </si>
  <si>
    <t>Соя Дельта (сидерат) 0,5 кг</t>
  </si>
  <si>
    <t>1999944511</t>
  </si>
  <si>
    <t>95,94</t>
  </si>
  <si>
    <t>4601431073517</t>
  </si>
  <si>
    <t>Соя Дельта (сидерат) 1 кг</t>
  </si>
  <si>
    <t>1999944510</t>
  </si>
  <si>
    <t>4601431073524</t>
  </si>
  <si>
    <t>Фацелия Наталия (сидерат) 0,5 кг</t>
  </si>
  <si>
    <t>10718082</t>
  </si>
  <si>
    <t>4601431113565</t>
  </si>
  <si>
    <t>Эспарцет Розовый 89 (медонос, сидерат) 1,0 кг</t>
  </si>
  <si>
    <t>1071863219</t>
  </si>
  <si>
    <t>4601431121799</t>
  </si>
  <si>
    <t>Белый пакет</t>
  </si>
  <si>
    <t>Ячмень яровой Вереск (сидерат)  0,5 кг</t>
  </si>
  <si>
    <t>1999944509</t>
  </si>
  <si>
    <t>4601431073494</t>
  </si>
  <si>
    <t>Ячмень яровой Вереск (сидерат) 1 кг</t>
  </si>
  <si>
    <t>1999944508</t>
  </si>
  <si>
    <t>4601431073500</t>
  </si>
  <si>
    <t>ИТОГО СУММА ВАШЕГО ЗАКАЗА: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</si>
</sst>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"/>
    <numFmt numFmtId="167" formatCode="0.00"/>
  </numFmts>
  <fonts count="13">
    <font>
      <sz val="8"/>
      <name val="Arial"/>
      <family val="2"/>
    </font>
    <font>
      <sz val="10"/>
      <name val="Arial"/>
      <family val="0"/>
    </font>
    <font>
      <b/>
      <sz val="14"/>
      <color indexed="5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6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8"/>
      <color indexed="8"/>
      <name val="Arial"/>
      <family val="2"/>
    </font>
    <font>
      <u val="single"/>
      <sz val="8"/>
      <color indexed="8"/>
      <name val="Arial"/>
      <family val="2"/>
    </font>
    <font>
      <u val="single"/>
      <sz val="8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/>
    </xf>
    <xf numFmtId="164" fontId="0" fillId="0" borderId="4" xfId="0" applyNumberFormat="1" applyFont="1" applyBorder="1" applyAlignment="1">
      <alignment horizontal="right" wrapText="1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0" xfId="0" applyNumberFormat="1" applyFont="1" applyAlignment="1">
      <alignment horizontal="center" vertical="center" wrapText="1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0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center" vertical="top"/>
    </xf>
    <xf numFmtId="164" fontId="3" fillId="0" borderId="9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4" fontId="0" fillId="0" borderId="9" xfId="0" applyFont="1" applyBorder="1" applyAlignment="1">
      <alignment/>
    </xf>
    <xf numFmtId="164" fontId="3" fillId="0" borderId="9" xfId="0" applyNumberFormat="1" applyFont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left"/>
    </xf>
    <xf numFmtId="164" fontId="0" fillId="0" borderId="7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left"/>
    </xf>
    <xf numFmtId="164" fontId="0" fillId="0" borderId="6" xfId="0" applyNumberFormat="1" applyFont="1" applyBorder="1" applyAlignment="1">
      <alignment horizontal="left" vertical="top" wrapText="1"/>
    </xf>
    <xf numFmtId="164" fontId="5" fillId="0" borderId="10" xfId="0" applyFont="1" applyBorder="1" applyAlignment="1">
      <alignment/>
    </xf>
    <xf numFmtId="164" fontId="0" fillId="0" borderId="9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left" vertical="top"/>
    </xf>
    <xf numFmtId="164" fontId="0" fillId="0" borderId="7" xfId="0" applyNumberFormat="1" applyFont="1" applyBorder="1" applyAlignment="1">
      <alignment horizontal="left"/>
    </xf>
    <xf numFmtId="164" fontId="7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8" fillId="2" borderId="7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3" borderId="0" xfId="0" applyNumberFormat="1" applyFont="1" applyFill="1" applyAlignment="1">
      <alignment/>
    </xf>
    <xf numFmtId="164" fontId="8" fillId="3" borderId="7" xfId="0" applyNumberFormat="1" applyFont="1" applyFill="1" applyBorder="1" applyAlignment="1">
      <alignment/>
    </xf>
    <xf numFmtId="164" fontId="0" fillId="4" borderId="0" xfId="0" applyNumberFormat="1" applyFont="1" applyFill="1" applyAlignment="1">
      <alignment/>
    </xf>
    <xf numFmtId="164" fontId="0" fillId="4" borderId="7" xfId="0" applyNumberFormat="1" applyFont="1" applyFill="1" applyBorder="1" applyAlignment="1">
      <alignment/>
    </xf>
    <xf numFmtId="164" fontId="4" fillId="5" borderId="12" xfId="0" applyNumberFormat="1" applyFont="1" applyFill="1" applyBorder="1" applyAlignment="1">
      <alignment horizontal="left" vertical="center"/>
    </xf>
    <xf numFmtId="164" fontId="4" fillId="5" borderId="12" xfId="0" applyNumberFormat="1" applyFont="1" applyFill="1" applyBorder="1" applyAlignment="1">
      <alignment horizontal="left" vertical="center" wrapText="1"/>
    </xf>
    <xf numFmtId="164" fontId="9" fillId="5" borderId="12" xfId="0" applyNumberFormat="1" applyFont="1" applyFill="1" applyBorder="1" applyAlignment="1">
      <alignment horizontal="left" vertical="center"/>
    </xf>
    <xf numFmtId="164" fontId="3" fillId="5" borderId="12" xfId="0" applyNumberFormat="1" applyFont="1" applyFill="1" applyBorder="1" applyAlignment="1">
      <alignment horizontal="left" vertical="center" wrapText="1"/>
    </xf>
    <xf numFmtId="164" fontId="3" fillId="5" borderId="12" xfId="0" applyNumberFormat="1" applyFont="1" applyFill="1" applyBorder="1" applyAlignment="1">
      <alignment horizontal="left" vertical="center"/>
    </xf>
    <xf numFmtId="164" fontId="3" fillId="6" borderId="12" xfId="0" applyNumberFormat="1" applyFont="1" applyFill="1" applyBorder="1" applyAlignment="1">
      <alignment/>
    </xf>
    <xf numFmtId="164" fontId="10" fillId="7" borderId="0" xfId="0" applyNumberFormat="1" applyFont="1" applyFill="1" applyAlignment="1">
      <alignment/>
    </xf>
    <xf numFmtId="164" fontId="10" fillId="7" borderId="12" xfId="0" applyNumberFormat="1" applyFont="1" applyFill="1" applyBorder="1" applyAlignment="1">
      <alignment/>
    </xf>
    <xf numFmtId="164" fontId="10" fillId="7" borderId="12" xfId="0" applyNumberFormat="1" applyFont="1" applyFill="1" applyBorder="1" applyAlignment="1">
      <alignment horizontal="left" wrapText="1"/>
    </xf>
    <xf numFmtId="165" fontId="10" fillId="7" borderId="12" xfId="0" applyNumberFormat="1" applyFont="1" applyFill="1" applyBorder="1" applyAlignment="1">
      <alignment horizontal="right" wrapText="1"/>
    </xf>
    <xf numFmtId="164" fontId="10" fillId="7" borderId="12" xfId="0" applyNumberFormat="1" applyFont="1" applyFill="1" applyBorder="1" applyAlignment="1">
      <alignment horizontal="center" vertical="center" wrapText="1"/>
    </xf>
    <xf numFmtId="164" fontId="11" fillId="7" borderId="12" xfId="0" applyNumberFormat="1" applyFont="1" applyFill="1" applyBorder="1" applyAlignment="1">
      <alignment horizontal="center"/>
    </xf>
    <xf numFmtId="164" fontId="10" fillId="7" borderId="12" xfId="0" applyNumberFormat="1" applyFont="1" applyFill="1" applyBorder="1" applyAlignment="1">
      <alignment horizontal="right" vertical="center" wrapText="1"/>
    </xf>
    <xf numFmtId="166" fontId="10" fillId="7" borderId="12" xfId="0" applyNumberFormat="1" applyFont="1" applyFill="1" applyBorder="1" applyAlignment="1">
      <alignment horizontal="right" wrapText="1"/>
    </xf>
    <xf numFmtId="167" fontId="10" fillId="7" borderId="12" xfId="0" applyNumberFormat="1" applyFont="1" applyFill="1" applyBorder="1" applyAlignment="1">
      <alignment horizontal="right" wrapText="1"/>
    </xf>
    <xf numFmtId="164" fontId="10" fillId="8" borderId="0" xfId="0" applyNumberFormat="1" applyFont="1" applyFill="1" applyAlignment="1">
      <alignment/>
    </xf>
    <xf numFmtId="164" fontId="10" fillId="8" borderId="12" xfId="0" applyNumberFormat="1" applyFont="1" applyFill="1" applyBorder="1" applyAlignment="1">
      <alignment/>
    </xf>
    <xf numFmtId="164" fontId="10" fillId="8" borderId="12" xfId="0" applyNumberFormat="1" applyFont="1" applyFill="1" applyBorder="1" applyAlignment="1">
      <alignment horizontal="left" wrapText="1"/>
    </xf>
    <xf numFmtId="167" fontId="10" fillId="8" borderId="12" xfId="0" applyNumberFormat="1" applyFont="1" applyFill="1" applyBorder="1" applyAlignment="1">
      <alignment horizontal="right" wrapText="1"/>
    </xf>
    <xf numFmtId="164" fontId="10" fillId="8" borderId="12" xfId="0" applyNumberFormat="1" applyFont="1" applyFill="1" applyBorder="1" applyAlignment="1">
      <alignment horizontal="center" vertical="center" wrapText="1"/>
    </xf>
    <xf numFmtId="164" fontId="11" fillId="8" borderId="12" xfId="0" applyNumberFormat="1" applyFont="1" applyFill="1" applyBorder="1" applyAlignment="1">
      <alignment horizontal="center"/>
    </xf>
    <xf numFmtId="164" fontId="10" fillId="8" borderId="12" xfId="0" applyNumberFormat="1" applyFont="1" applyFill="1" applyBorder="1" applyAlignment="1">
      <alignment horizontal="right" vertical="center" wrapText="1"/>
    </xf>
    <xf numFmtId="166" fontId="10" fillId="8" borderId="12" xfId="0" applyNumberFormat="1" applyFont="1" applyFill="1" applyBorder="1" applyAlignment="1">
      <alignment horizontal="right" wrapText="1"/>
    </xf>
    <xf numFmtId="164" fontId="10" fillId="9" borderId="0" xfId="0" applyNumberFormat="1" applyFont="1" applyFill="1" applyAlignment="1">
      <alignment/>
    </xf>
    <xf numFmtId="164" fontId="10" fillId="9" borderId="12" xfId="0" applyNumberFormat="1" applyFont="1" applyFill="1" applyBorder="1" applyAlignment="1">
      <alignment/>
    </xf>
    <xf numFmtId="164" fontId="10" fillId="9" borderId="12" xfId="0" applyNumberFormat="1" applyFont="1" applyFill="1" applyBorder="1" applyAlignment="1">
      <alignment horizontal="left" wrapText="1"/>
    </xf>
    <xf numFmtId="167" fontId="10" fillId="9" borderId="12" xfId="0" applyNumberFormat="1" applyFont="1" applyFill="1" applyBorder="1" applyAlignment="1">
      <alignment horizontal="right" wrapText="1"/>
    </xf>
    <xf numFmtId="164" fontId="10" fillId="9" borderId="12" xfId="0" applyNumberFormat="1" applyFont="1" applyFill="1" applyBorder="1" applyAlignment="1">
      <alignment horizontal="center" vertical="center" wrapText="1"/>
    </xf>
    <xf numFmtId="164" fontId="11" fillId="9" borderId="12" xfId="0" applyNumberFormat="1" applyFont="1" applyFill="1" applyBorder="1" applyAlignment="1">
      <alignment horizontal="center"/>
    </xf>
    <xf numFmtId="164" fontId="10" fillId="9" borderId="12" xfId="0" applyNumberFormat="1" applyFont="1" applyFill="1" applyBorder="1" applyAlignment="1">
      <alignment horizontal="right" vertical="center" wrapText="1"/>
    </xf>
    <xf numFmtId="166" fontId="10" fillId="9" borderId="12" xfId="0" applyNumberFormat="1" applyFont="1" applyFill="1" applyBorder="1" applyAlignment="1">
      <alignment horizontal="right" wrapText="1"/>
    </xf>
    <xf numFmtId="164" fontId="7" fillId="7" borderId="0" xfId="0" applyNumberFormat="1" applyFont="1" applyFill="1" applyAlignment="1">
      <alignment/>
    </xf>
    <xf numFmtId="164" fontId="7" fillId="7" borderId="12" xfId="0" applyNumberFormat="1" applyFont="1" applyFill="1" applyBorder="1" applyAlignment="1">
      <alignment/>
    </xf>
    <xf numFmtId="164" fontId="7" fillId="7" borderId="12" xfId="0" applyNumberFormat="1" applyFont="1" applyFill="1" applyBorder="1" applyAlignment="1">
      <alignment horizontal="left" wrapText="1"/>
    </xf>
    <xf numFmtId="167" fontId="7" fillId="7" borderId="12" xfId="0" applyNumberFormat="1" applyFont="1" applyFill="1" applyBorder="1" applyAlignment="1">
      <alignment horizontal="right" wrapText="1"/>
    </xf>
    <xf numFmtId="164" fontId="7" fillId="7" borderId="12" xfId="0" applyNumberFormat="1" applyFont="1" applyFill="1" applyBorder="1" applyAlignment="1">
      <alignment horizontal="center" vertical="center" wrapText="1"/>
    </xf>
    <xf numFmtId="164" fontId="12" fillId="7" borderId="12" xfId="0" applyNumberFormat="1" applyFont="1" applyFill="1" applyBorder="1" applyAlignment="1">
      <alignment horizontal="center"/>
    </xf>
    <xf numFmtId="164" fontId="7" fillId="7" borderId="12" xfId="0" applyNumberFormat="1" applyFont="1" applyFill="1" applyBorder="1" applyAlignment="1">
      <alignment horizontal="right" vertical="center" wrapText="1"/>
    </xf>
    <xf numFmtId="166" fontId="7" fillId="7" borderId="12" xfId="0" applyNumberFormat="1" applyFont="1" applyFill="1" applyBorder="1" applyAlignment="1">
      <alignment horizontal="right" wrapText="1"/>
    </xf>
    <xf numFmtId="164" fontId="9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AD9"/>
      <rgbColor rgb="00E0E0FF"/>
      <rgbColor rgb="00660066"/>
      <rgbColor rgb="00FF8080"/>
      <rgbColor rgb="000066CC"/>
      <rgbColor rgb="00C8C8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4FF3C"/>
      <rgbColor rgb="00FFCC00"/>
      <rgbColor rgb="00FF9900"/>
      <rgbColor rgb="00FF6600"/>
      <rgbColor rgb="00666699"/>
      <rgbColor rgb="00969696"/>
      <rgbColor rgb="00003366"/>
      <rgbColor rgb="00339966"/>
      <rgbColor rgb="000045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0</xdr:row>
      <xdr:rowOff>123825</xdr:rowOff>
    </xdr:from>
    <xdr:to>
      <xdr:col>5</xdr:col>
      <xdr:colOff>581025</xdr:colOff>
      <xdr:row>0</xdr:row>
      <xdr:rowOff>485775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123825"/>
          <a:ext cx="457200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9"/>
  <sheetViews>
    <sheetView tabSelected="1" workbookViewId="0" topLeftCell="A1">
      <selection activeCell="B14" sqref="B14"/>
    </sheetView>
  </sheetViews>
  <sheetFormatPr defaultColWidth="10.66015625" defaultRowHeight="11.25" outlineLevelRow="4"/>
  <cols>
    <col min="1" max="1" width="1.3359375" style="0" customWidth="1"/>
    <col min="2" max="2" width="69.5" style="0" customWidth="1"/>
    <col min="3" max="3" width="12.5" style="0" customWidth="1"/>
    <col min="4" max="4" width="13.83203125" style="0" customWidth="1"/>
    <col min="5" max="5" width="11.5" style="0" customWidth="1"/>
    <col min="6" max="6" width="12.33203125" style="0" customWidth="1"/>
    <col min="7" max="7" width="11.83203125" style="0" customWidth="1"/>
    <col min="8" max="8" width="12.66015625" style="0" customWidth="1"/>
    <col min="9" max="9" width="12.16015625" style="0" customWidth="1"/>
    <col min="10" max="10" width="16.66015625" style="0" customWidth="1"/>
    <col min="11" max="11" width="17.33203125" style="0" customWidth="1"/>
    <col min="12" max="13" width="0" style="0" hidden="1" customWidth="1"/>
  </cols>
  <sheetData>
    <row r="1" spans="2:10" ht="42.75" customHeight="1">
      <c r="B1" s="1" t="s">
        <v>0</v>
      </c>
      <c r="C1" s="1"/>
      <c r="D1" s="1"/>
      <c r="E1" s="1"/>
      <c r="F1" s="2"/>
      <c r="G1" s="3"/>
      <c r="H1" s="4" t="s">
        <v>1</v>
      </c>
      <c r="I1" s="4"/>
      <c r="J1" s="4"/>
    </row>
    <row r="2" spans="2:10" ht="12.75" customHeight="1">
      <c r="B2" s="5" t="s">
        <v>2</v>
      </c>
      <c r="C2" s="5"/>
      <c r="D2" s="5"/>
      <c r="E2" s="5"/>
      <c r="F2" s="6"/>
      <c r="G2" s="7"/>
      <c r="H2" s="8"/>
      <c r="I2" s="9"/>
      <c r="J2" s="10"/>
    </row>
    <row r="3" spans="2:10" ht="12.75" customHeight="1">
      <c r="B3" s="11" t="s">
        <v>3</v>
      </c>
      <c r="C3" s="11"/>
      <c r="D3" s="11"/>
      <c r="E3" s="11"/>
      <c r="F3" s="12"/>
      <c r="G3" s="13"/>
      <c r="H3" s="14"/>
      <c r="I3" s="15"/>
      <c r="J3" s="16" t="s">
        <v>4</v>
      </c>
    </row>
    <row r="4" spans="2:10" ht="12" customHeight="1">
      <c r="B4" s="17" t="s">
        <v>5</v>
      </c>
      <c r="J4" s="18"/>
    </row>
    <row r="5" spans="2:10" ht="11.25" customHeight="1">
      <c r="B5" s="19" t="s">
        <v>6</v>
      </c>
      <c r="J5" s="18"/>
    </row>
    <row r="6" spans="2:10" ht="11.25" customHeight="1">
      <c r="B6" s="20" t="s">
        <v>7</v>
      </c>
      <c r="C6" s="20"/>
      <c r="D6" s="20"/>
      <c r="E6" s="20"/>
      <c r="F6" s="20"/>
      <c r="G6" s="20"/>
      <c r="H6" s="20"/>
      <c r="I6" s="20"/>
      <c r="J6" s="10"/>
    </row>
    <row r="7" spans="2:10" ht="12" customHeight="1">
      <c r="B7" s="21" t="s">
        <v>8</v>
      </c>
      <c r="C7" s="14"/>
      <c r="D7" s="14"/>
      <c r="E7" s="14"/>
      <c r="F7" s="14"/>
      <c r="G7" s="14"/>
      <c r="H7" s="14"/>
      <c r="I7" s="22"/>
      <c r="J7" s="23" t="s">
        <v>9</v>
      </c>
    </row>
    <row r="8" spans="2:10" ht="11.25" customHeight="1">
      <c r="B8" s="24" t="s">
        <v>10</v>
      </c>
      <c r="J8" s="25" t="s">
        <v>11</v>
      </c>
    </row>
    <row r="9" spans="2:4" ht="11.25" customHeight="1">
      <c r="B9" s="26" t="s">
        <v>12</v>
      </c>
      <c r="C9" s="27"/>
      <c r="D9" s="28" t="s">
        <v>13</v>
      </c>
    </row>
    <row r="10" spans="2:4" ht="12.75" customHeight="1">
      <c r="B10" s="29" t="s">
        <v>14</v>
      </c>
      <c r="C10" s="30"/>
      <c r="D10" s="31" t="s">
        <v>15</v>
      </c>
    </row>
    <row r="11" spans="2:4" ht="12.75" customHeight="1">
      <c r="B11" s="32" t="s">
        <v>16</v>
      </c>
      <c r="C11" s="33"/>
      <c r="D11" s="26" t="s">
        <v>17</v>
      </c>
    </row>
    <row r="12" spans="2:4" ht="11.25" customHeight="1">
      <c r="B12" s="34" t="s">
        <v>18</v>
      </c>
      <c r="C12" s="35"/>
      <c r="D12" s="26" t="s">
        <v>19</v>
      </c>
    </row>
    <row r="13" ht="12" customHeight="1"/>
    <row r="14" spans="2:13" ht="26.25" customHeight="1">
      <c r="B14" s="36" t="s">
        <v>20</v>
      </c>
      <c r="C14" s="37" t="s">
        <v>21</v>
      </c>
      <c r="D14" s="37" t="s">
        <v>22</v>
      </c>
      <c r="E14" s="37" t="s">
        <v>23</v>
      </c>
      <c r="F14" s="37" t="s">
        <v>24</v>
      </c>
      <c r="G14" s="38" t="s">
        <v>25</v>
      </c>
      <c r="H14" s="36" t="s">
        <v>26</v>
      </c>
      <c r="I14" s="37" t="s">
        <v>27</v>
      </c>
      <c r="J14" s="39" t="s">
        <v>28</v>
      </c>
      <c r="K14" s="40" t="s">
        <v>29</v>
      </c>
      <c r="L14" s="40" t="s">
        <v>30</v>
      </c>
      <c r="M14" s="40" t="s">
        <v>31</v>
      </c>
    </row>
    <row r="15" spans="2:13" ht="11.25" customHeight="1">
      <c r="B15" s="41" t="s">
        <v>32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2:13" ht="11.25" customHeight="1" outlineLevel="1">
      <c r="B16" s="41" t="s">
        <v>33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2:13" ht="11.25" customHeight="1" outlineLevel="2">
      <c r="B17" s="41" t="s">
        <v>34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2:13" ht="11.25" customHeight="1" outlineLevel="3">
      <c r="B18" s="41" t="s">
        <v>35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2:13" s="42" customFormat="1" ht="11.25" customHeight="1" outlineLevel="4">
      <c r="B19" s="43" t="s">
        <v>36</v>
      </c>
      <c r="C19" s="44" t="s">
        <v>37</v>
      </c>
      <c r="D19" s="45">
        <v>13135.5</v>
      </c>
      <c r="E19" s="46" t="s">
        <v>38</v>
      </c>
      <c r="F19" s="46"/>
      <c r="G19" s="43"/>
      <c r="H19" s="43">
        <f>D19*G19</f>
        <v>0</v>
      </c>
      <c r="I19" s="47" t="str">
        <f>HYPERLINK("https://gavrishseeds.ru/search?art=10004255 ","Подробно...")</f>
        <v>Подробно...</v>
      </c>
      <c r="J19" s="48" t="s">
        <v>39</v>
      </c>
      <c r="K19" s="44"/>
      <c r="L19" s="44" t="s">
        <v>40</v>
      </c>
      <c r="M19" s="49">
        <v>0</v>
      </c>
    </row>
    <row r="20" spans="2:13" ht="11.25" customHeight="1" outlineLevel="3">
      <c r="B20" s="41" t="s">
        <v>41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2:13" s="42" customFormat="1" ht="11.25" customHeight="1" outlineLevel="4">
      <c r="B21" s="43" t="s">
        <v>42</v>
      </c>
      <c r="C21" s="44" t="s">
        <v>43</v>
      </c>
      <c r="D21" s="50">
        <v>310</v>
      </c>
      <c r="E21" s="46" t="s">
        <v>38</v>
      </c>
      <c r="F21" s="46" t="s">
        <v>44</v>
      </c>
      <c r="G21" s="43"/>
      <c r="H21" s="43">
        <f>D21*G21</f>
        <v>0</v>
      </c>
      <c r="I21" s="47" t="str">
        <f>HYPERLINK("https://gavrishseeds.ru/search?art=1912236231 ","Подробно...")</f>
        <v>Подробно...</v>
      </c>
      <c r="J21" s="48" t="s">
        <v>45</v>
      </c>
      <c r="K21" s="44" t="s">
        <v>46</v>
      </c>
      <c r="L21" s="44" t="s">
        <v>47</v>
      </c>
      <c r="M21" s="49">
        <v>1</v>
      </c>
    </row>
    <row r="22" spans="2:13" s="42" customFormat="1" ht="11.25" customHeight="1" outlineLevel="4">
      <c r="B22" s="43" t="s">
        <v>48</v>
      </c>
      <c r="C22" s="44" t="s">
        <v>49</v>
      </c>
      <c r="D22" s="50">
        <v>375</v>
      </c>
      <c r="E22" s="46" t="s">
        <v>38</v>
      </c>
      <c r="F22" s="46" t="s">
        <v>50</v>
      </c>
      <c r="G22" s="43"/>
      <c r="H22" s="43">
        <f>D22*G22</f>
        <v>0</v>
      </c>
      <c r="I22" s="47" t="str">
        <f>HYPERLINK("https://gavrishseeds.ru/search?art=1912236220 ","Подробно...")</f>
        <v>Подробно...</v>
      </c>
      <c r="J22" s="48" t="s">
        <v>45</v>
      </c>
      <c r="K22" s="44" t="s">
        <v>51</v>
      </c>
      <c r="L22" s="44" t="s">
        <v>47</v>
      </c>
      <c r="M22" s="49">
        <v>1</v>
      </c>
    </row>
    <row r="23" spans="2:13" s="42" customFormat="1" ht="11.25" customHeight="1" outlineLevel="4">
      <c r="B23" s="43" t="s">
        <v>52</v>
      </c>
      <c r="C23" s="44" t="s">
        <v>53</v>
      </c>
      <c r="D23" s="50">
        <v>402</v>
      </c>
      <c r="E23" s="46" t="s">
        <v>38</v>
      </c>
      <c r="F23" s="46" t="s">
        <v>54</v>
      </c>
      <c r="G23" s="43"/>
      <c r="H23" s="43">
        <f>D23*G23</f>
        <v>0</v>
      </c>
      <c r="I23" s="47" t="str">
        <f>HYPERLINK("https://gavrishseeds.ru/search?art=1912236222 ","Подробно...")</f>
        <v>Подробно...</v>
      </c>
      <c r="J23" s="48" t="s">
        <v>45</v>
      </c>
      <c r="K23" s="44" t="s">
        <v>55</v>
      </c>
      <c r="L23" s="44" t="s">
        <v>47</v>
      </c>
      <c r="M23" s="49">
        <v>1</v>
      </c>
    </row>
    <row r="24" spans="2:13" s="42" customFormat="1" ht="11.25" customHeight="1" outlineLevel="4">
      <c r="B24" s="43" t="s">
        <v>56</v>
      </c>
      <c r="C24" s="44" t="s">
        <v>57</v>
      </c>
      <c r="D24" s="50">
        <v>310</v>
      </c>
      <c r="E24" s="46" t="s">
        <v>38</v>
      </c>
      <c r="F24" s="46" t="s">
        <v>58</v>
      </c>
      <c r="G24" s="43"/>
      <c r="H24" s="43">
        <f>D24*G24</f>
        <v>0</v>
      </c>
      <c r="I24" s="47" t="str">
        <f>HYPERLINK("https://gavrishseeds.ru/search?art=1912236225 ","Подробно...")</f>
        <v>Подробно...</v>
      </c>
      <c r="J24" s="48" t="s">
        <v>45</v>
      </c>
      <c r="K24" s="44" t="s">
        <v>59</v>
      </c>
      <c r="L24" s="44" t="s">
        <v>47</v>
      </c>
      <c r="M24" s="49">
        <v>1</v>
      </c>
    </row>
    <row r="25" spans="2:13" s="42" customFormat="1" ht="11.25" customHeight="1" outlineLevel="4">
      <c r="B25" s="43" t="s">
        <v>60</v>
      </c>
      <c r="C25" s="44" t="s">
        <v>61</v>
      </c>
      <c r="D25" s="50">
        <v>331.5</v>
      </c>
      <c r="E25" s="46" t="s">
        <v>38</v>
      </c>
      <c r="F25" s="46" t="s">
        <v>62</v>
      </c>
      <c r="G25" s="43"/>
      <c r="H25" s="43">
        <f>D25*G25</f>
        <v>0</v>
      </c>
      <c r="I25" s="47" t="str">
        <f>HYPERLINK("https://gavrishseeds.ru/search?art=1912236233 ","Подробно...")</f>
        <v>Подробно...</v>
      </c>
      <c r="J25" s="48" t="s">
        <v>45</v>
      </c>
      <c r="K25" s="44" t="s">
        <v>63</v>
      </c>
      <c r="L25" s="44" t="s">
        <v>47</v>
      </c>
      <c r="M25" s="49">
        <v>1</v>
      </c>
    </row>
    <row r="26" spans="2:13" s="42" customFormat="1" ht="11.25" customHeight="1" outlineLevel="4">
      <c r="B26" s="43" t="s">
        <v>64</v>
      </c>
      <c r="C26" s="44" t="s">
        <v>65</v>
      </c>
      <c r="D26" s="50">
        <v>690</v>
      </c>
      <c r="E26" s="46" t="s">
        <v>38</v>
      </c>
      <c r="F26" s="46" t="s">
        <v>66</v>
      </c>
      <c r="G26" s="43"/>
      <c r="H26" s="43">
        <f>D26*G26</f>
        <v>0</v>
      </c>
      <c r="I26" s="47" t="str">
        <f>HYPERLINK("https://gavrishseeds.ru/search?art=1912236235 ","Подробно...")</f>
        <v>Подробно...</v>
      </c>
      <c r="J26" s="48" t="s">
        <v>45</v>
      </c>
      <c r="K26" s="44" t="s">
        <v>67</v>
      </c>
      <c r="L26" s="44" t="s">
        <v>47</v>
      </c>
      <c r="M26" s="49">
        <v>1</v>
      </c>
    </row>
    <row r="27" spans="2:13" s="42" customFormat="1" ht="11.25" customHeight="1" outlineLevel="4">
      <c r="B27" s="43" t="s">
        <v>68</v>
      </c>
      <c r="C27" s="44" t="s">
        <v>69</v>
      </c>
      <c r="D27" s="50">
        <v>325</v>
      </c>
      <c r="E27" s="46" t="s">
        <v>38</v>
      </c>
      <c r="F27" s="46" t="s">
        <v>70</v>
      </c>
      <c r="G27" s="43"/>
      <c r="H27" s="43">
        <f>D27*G27</f>
        <v>0</v>
      </c>
      <c r="I27" s="47" t="str">
        <f>HYPERLINK("https://gavrishseeds.ru/search?art=1912236227 ","Подробно...")</f>
        <v>Подробно...</v>
      </c>
      <c r="J27" s="48" t="s">
        <v>45</v>
      </c>
      <c r="K27" s="44" t="s">
        <v>71</v>
      </c>
      <c r="L27" s="44" t="s">
        <v>47</v>
      </c>
      <c r="M27" s="49">
        <v>1</v>
      </c>
    </row>
    <row r="28" spans="2:13" s="42" customFormat="1" ht="11.25" customHeight="1" outlineLevel="4">
      <c r="B28" s="43" t="s">
        <v>72</v>
      </c>
      <c r="C28" s="44" t="s">
        <v>73</v>
      </c>
      <c r="D28" s="50">
        <v>331.5</v>
      </c>
      <c r="E28" s="46" t="s">
        <v>38</v>
      </c>
      <c r="F28" s="46" t="s">
        <v>70</v>
      </c>
      <c r="G28" s="43"/>
      <c r="H28" s="43">
        <f>D28*G28</f>
        <v>0</v>
      </c>
      <c r="I28" s="47" t="str">
        <f>HYPERLINK("https://gavrishseeds.ru/search?art=1912236229 ","Подробно...")</f>
        <v>Подробно...</v>
      </c>
      <c r="J28" s="48" t="s">
        <v>45</v>
      </c>
      <c r="K28" s="44" t="s">
        <v>74</v>
      </c>
      <c r="L28" s="44" t="s">
        <v>47</v>
      </c>
      <c r="M28" s="49">
        <v>1</v>
      </c>
    </row>
    <row r="29" spans="2:13" ht="11.25" customHeight="1" outlineLevel="3">
      <c r="B29" s="41" t="s">
        <v>75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</row>
    <row r="30" spans="2:13" s="42" customFormat="1" ht="11.25" customHeight="1" outlineLevel="4">
      <c r="B30" s="43" t="s">
        <v>76</v>
      </c>
      <c r="C30" s="44" t="s">
        <v>77</v>
      </c>
      <c r="D30" s="50">
        <v>101</v>
      </c>
      <c r="E30" s="46" t="s">
        <v>38</v>
      </c>
      <c r="F30" s="46" t="s">
        <v>58</v>
      </c>
      <c r="G30" s="43"/>
      <c r="H30" s="43">
        <f>D30*G30</f>
        <v>0</v>
      </c>
      <c r="I30" s="47" t="str">
        <f>HYPERLINK("https://gavrishseeds.ru/search?art=004615 ","Подробно...")</f>
        <v>Подробно...</v>
      </c>
      <c r="J30" s="48" t="s">
        <v>78</v>
      </c>
      <c r="K30" s="44" t="s">
        <v>79</v>
      </c>
      <c r="L30" s="44" t="s">
        <v>80</v>
      </c>
      <c r="M30" s="49">
        <v>1</v>
      </c>
    </row>
    <row r="31" spans="2:13" s="42" customFormat="1" ht="11.25" customHeight="1" outlineLevel="4">
      <c r="B31" s="43" t="s">
        <v>81</v>
      </c>
      <c r="C31" s="44" t="s">
        <v>82</v>
      </c>
      <c r="D31" s="50">
        <v>193</v>
      </c>
      <c r="E31" s="46" t="s">
        <v>38</v>
      </c>
      <c r="F31" s="46" t="s">
        <v>58</v>
      </c>
      <c r="G31" s="43"/>
      <c r="H31" s="43">
        <f>D31*G31</f>
        <v>0</v>
      </c>
      <c r="I31" s="47" t="str">
        <f>HYPERLINK("https://gavrishseeds.ru/search?art=004593 ","Подробно...")</f>
        <v>Подробно...</v>
      </c>
      <c r="J31" s="48" t="s">
        <v>83</v>
      </c>
      <c r="K31" s="44" t="s">
        <v>84</v>
      </c>
      <c r="L31" s="44" t="s">
        <v>80</v>
      </c>
      <c r="M31" s="49">
        <v>1</v>
      </c>
    </row>
    <row r="32" spans="2:13" s="42" customFormat="1" ht="11.25" customHeight="1" outlineLevel="4">
      <c r="B32" s="43" t="s">
        <v>85</v>
      </c>
      <c r="C32" s="44" t="s">
        <v>86</v>
      </c>
      <c r="D32" s="50">
        <v>317</v>
      </c>
      <c r="E32" s="46" t="s">
        <v>38</v>
      </c>
      <c r="F32" s="46" t="s">
        <v>58</v>
      </c>
      <c r="G32" s="43"/>
      <c r="H32" s="43">
        <f>D32*G32</f>
        <v>0</v>
      </c>
      <c r="I32" s="47" t="str">
        <f>HYPERLINK("https://gavrishseeds.ru/search?art=10001121 ","Подробно...")</f>
        <v>Подробно...</v>
      </c>
      <c r="J32" s="48" t="s">
        <v>87</v>
      </c>
      <c r="K32" s="44" t="s">
        <v>88</v>
      </c>
      <c r="L32" s="44" t="s">
        <v>80</v>
      </c>
      <c r="M32" s="49">
        <v>1</v>
      </c>
    </row>
    <row r="33" spans="2:13" s="42" customFormat="1" ht="11.25" customHeight="1" outlineLevel="4">
      <c r="B33" s="43" t="s">
        <v>89</v>
      </c>
      <c r="C33" s="44" t="s">
        <v>90</v>
      </c>
      <c r="D33" s="50">
        <v>105</v>
      </c>
      <c r="E33" s="46" t="s">
        <v>38</v>
      </c>
      <c r="F33" s="46" t="s">
        <v>54</v>
      </c>
      <c r="G33" s="43"/>
      <c r="H33" s="43">
        <f>D33*G33</f>
        <v>0</v>
      </c>
      <c r="I33" s="47" t="str">
        <f>HYPERLINK("https://gavrishseeds.ru/search?art=10008725 ","Подробно...")</f>
        <v>Подробно...</v>
      </c>
      <c r="J33" s="48" t="s">
        <v>78</v>
      </c>
      <c r="K33" s="44" t="s">
        <v>91</v>
      </c>
      <c r="L33" s="44" t="s">
        <v>80</v>
      </c>
      <c r="M33" s="49">
        <v>1</v>
      </c>
    </row>
    <row r="34" spans="2:13" s="42" customFormat="1" ht="11.25" customHeight="1" outlineLevel="4">
      <c r="B34" s="43" t="s">
        <v>92</v>
      </c>
      <c r="C34" s="44" t="s">
        <v>93</v>
      </c>
      <c r="D34" s="50">
        <v>198</v>
      </c>
      <c r="E34" s="46" t="s">
        <v>38</v>
      </c>
      <c r="F34" s="46" t="s">
        <v>54</v>
      </c>
      <c r="G34" s="43"/>
      <c r="H34" s="43">
        <f>D34*G34</f>
        <v>0</v>
      </c>
      <c r="I34" s="47" t="str">
        <f>HYPERLINK("https://gavrishseeds.ru/search?art=10008726 ","Подробно...")</f>
        <v>Подробно...</v>
      </c>
      <c r="J34" s="48" t="s">
        <v>83</v>
      </c>
      <c r="K34" s="44" t="s">
        <v>94</v>
      </c>
      <c r="L34" s="44" t="s">
        <v>80</v>
      </c>
      <c r="M34" s="49">
        <v>1</v>
      </c>
    </row>
    <row r="35" spans="2:13" s="42" customFormat="1" ht="11.25" customHeight="1" outlineLevel="4">
      <c r="B35" s="43" t="s">
        <v>95</v>
      </c>
      <c r="C35" s="44" t="s">
        <v>96</v>
      </c>
      <c r="D35" s="50">
        <v>319</v>
      </c>
      <c r="E35" s="46" t="s">
        <v>38</v>
      </c>
      <c r="F35" s="46" t="s">
        <v>54</v>
      </c>
      <c r="G35" s="43"/>
      <c r="H35" s="43">
        <f>D35*G35</f>
        <v>0</v>
      </c>
      <c r="I35" s="47" t="str">
        <f>HYPERLINK("https://gavrishseeds.ru/search?art=10008727 ","Подробно...")</f>
        <v>Подробно...</v>
      </c>
      <c r="J35" s="48" t="s">
        <v>87</v>
      </c>
      <c r="K35" s="44" t="s">
        <v>97</v>
      </c>
      <c r="L35" s="44" t="s">
        <v>80</v>
      </c>
      <c r="M35" s="49">
        <v>1</v>
      </c>
    </row>
    <row r="36" spans="2:13" s="42" customFormat="1" ht="11.25" customHeight="1" outlineLevel="4">
      <c r="B36" s="43" t="s">
        <v>98</v>
      </c>
      <c r="C36" s="44" t="s">
        <v>99</v>
      </c>
      <c r="D36" s="50">
        <v>70</v>
      </c>
      <c r="E36" s="46" t="s">
        <v>38</v>
      </c>
      <c r="F36" s="46" t="s">
        <v>100</v>
      </c>
      <c r="G36" s="43"/>
      <c r="H36" s="43">
        <f>D36*G36</f>
        <v>0</v>
      </c>
      <c r="I36" s="47" t="str">
        <f>HYPERLINK("https://gavrishseeds.ru/search?art=10005013 ","Подробно...")</f>
        <v>Подробно...</v>
      </c>
      <c r="J36" s="48" t="s">
        <v>78</v>
      </c>
      <c r="K36" s="44" t="s">
        <v>101</v>
      </c>
      <c r="L36" s="44" t="s">
        <v>80</v>
      </c>
      <c r="M36" s="49">
        <v>1</v>
      </c>
    </row>
    <row r="37" spans="2:13" s="42" customFormat="1" ht="11.25" customHeight="1" outlineLevel="4">
      <c r="B37" s="43" t="s">
        <v>102</v>
      </c>
      <c r="C37" s="44" t="s">
        <v>103</v>
      </c>
      <c r="D37" s="50">
        <v>124</v>
      </c>
      <c r="E37" s="46" t="s">
        <v>38</v>
      </c>
      <c r="F37" s="46" t="s">
        <v>100</v>
      </c>
      <c r="G37" s="43"/>
      <c r="H37" s="43">
        <f>D37*G37</f>
        <v>0</v>
      </c>
      <c r="I37" s="47" t="str">
        <f>HYPERLINK("https://gavrishseeds.ru/search?art=10005014 ","Подробно...")</f>
        <v>Подробно...</v>
      </c>
      <c r="J37" s="48" t="s">
        <v>83</v>
      </c>
      <c r="K37" s="44" t="s">
        <v>104</v>
      </c>
      <c r="L37" s="44" t="s">
        <v>80</v>
      </c>
      <c r="M37" s="49">
        <v>1</v>
      </c>
    </row>
    <row r="38" spans="2:13" s="42" customFormat="1" ht="11.25" customHeight="1" outlineLevel="4">
      <c r="B38" s="43" t="s">
        <v>105</v>
      </c>
      <c r="C38" s="44" t="s">
        <v>106</v>
      </c>
      <c r="D38" s="50">
        <v>121</v>
      </c>
      <c r="E38" s="46" t="s">
        <v>38</v>
      </c>
      <c r="F38" s="46" t="s">
        <v>50</v>
      </c>
      <c r="G38" s="43"/>
      <c r="H38" s="43">
        <f>D38*G38</f>
        <v>0</v>
      </c>
      <c r="I38" s="47" t="str">
        <f>HYPERLINK("https://gavrishseeds.ru/search?art=10003814 ","Подробно...")</f>
        <v>Подробно...</v>
      </c>
      <c r="J38" s="48" t="s">
        <v>78</v>
      </c>
      <c r="K38" s="44" t="s">
        <v>107</v>
      </c>
      <c r="L38" s="44" t="s">
        <v>80</v>
      </c>
      <c r="M38" s="49">
        <v>1</v>
      </c>
    </row>
    <row r="39" spans="2:13" s="42" customFormat="1" ht="11.25" customHeight="1" outlineLevel="4">
      <c r="B39" s="43" t="s">
        <v>108</v>
      </c>
      <c r="C39" s="44" t="s">
        <v>109</v>
      </c>
      <c r="D39" s="50">
        <v>237</v>
      </c>
      <c r="E39" s="46" t="s">
        <v>38</v>
      </c>
      <c r="F39" s="46" t="s">
        <v>50</v>
      </c>
      <c r="G39" s="43"/>
      <c r="H39" s="43">
        <f>D39*G39</f>
        <v>0</v>
      </c>
      <c r="I39" s="47" t="str">
        <f>HYPERLINK("https://gavrishseeds.ru/search?art=10003831 ","Подробно...")</f>
        <v>Подробно...</v>
      </c>
      <c r="J39" s="48" t="s">
        <v>83</v>
      </c>
      <c r="K39" s="44" t="s">
        <v>110</v>
      </c>
      <c r="L39" s="44" t="s">
        <v>80</v>
      </c>
      <c r="M39" s="49">
        <v>1</v>
      </c>
    </row>
    <row r="40" spans="2:13" s="42" customFormat="1" ht="11.25" customHeight="1" outlineLevel="4">
      <c r="B40" s="43" t="s">
        <v>111</v>
      </c>
      <c r="C40" s="44" t="s">
        <v>112</v>
      </c>
      <c r="D40" s="50">
        <v>388</v>
      </c>
      <c r="E40" s="46" t="s">
        <v>38</v>
      </c>
      <c r="F40" s="46" t="s">
        <v>50</v>
      </c>
      <c r="G40" s="43"/>
      <c r="H40" s="43">
        <f>D40*G40</f>
        <v>0</v>
      </c>
      <c r="I40" s="47" t="str">
        <f>HYPERLINK("https://gavrishseeds.ru/search?art=10003832 ","Подробно...")</f>
        <v>Подробно...</v>
      </c>
      <c r="J40" s="48" t="s">
        <v>87</v>
      </c>
      <c r="K40" s="44" t="s">
        <v>113</v>
      </c>
      <c r="L40" s="44" t="s">
        <v>80</v>
      </c>
      <c r="M40" s="49">
        <v>1</v>
      </c>
    </row>
    <row r="41" spans="2:13" s="42" customFormat="1" ht="11.25" customHeight="1" outlineLevel="4">
      <c r="B41" s="43" t="s">
        <v>114</v>
      </c>
      <c r="C41" s="44" t="s">
        <v>115</v>
      </c>
      <c r="D41" s="50">
        <v>276</v>
      </c>
      <c r="E41" s="46" t="s">
        <v>38</v>
      </c>
      <c r="F41" s="46" t="s">
        <v>100</v>
      </c>
      <c r="G41" s="43"/>
      <c r="H41" s="43">
        <f>D41*G41</f>
        <v>0</v>
      </c>
      <c r="I41" s="47" t="str">
        <f>HYPERLINK("https://gavrishseeds.ru/search?art=10003847 ","Подробно...")</f>
        <v>Подробно...</v>
      </c>
      <c r="J41" s="48" t="s">
        <v>78</v>
      </c>
      <c r="K41" s="44" t="s">
        <v>116</v>
      </c>
      <c r="L41" s="44" t="s">
        <v>80</v>
      </c>
      <c r="M41" s="49">
        <v>1</v>
      </c>
    </row>
    <row r="42" spans="2:13" s="42" customFormat="1" ht="11.25" customHeight="1" outlineLevel="4">
      <c r="B42" s="43" t="s">
        <v>117</v>
      </c>
      <c r="C42" s="44" t="s">
        <v>118</v>
      </c>
      <c r="D42" s="50">
        <v>501</v>
      </c>
      <c r="E42" s="46" t="s">
        <v>38</v>
      </c>
      <c r="F42" s="46" t="s">
        <v>100</v>
      </c>
      <c r="G42" s="43"/>
      <c r="H42" s="43">
        <f>D42*G42</f>
        <v>0</v>
      </c>
      <c r="I42" s="47" t="str">
        <f>HYPERLINK("https://gavrishseeds.ru/search?art=10003848 ","Подробно...")</f>
        <v>Подробно...</v>
      </c>
      <c r="J42" s="48" t="s">
        <v>83</v>
      </c>
      <c r="K42" s="44" t="s">
        <v>119</v>
      </c>
      <c r="L42" s="44" t="s">
        <v>80</v>
      </c>
      <c r="M42" s="49">
        <v>1</v>
      </c>
    </row>
    <row r="43" spans="2:13" s="42" customFormat="1" ht="11.25" customHeight="1" outlineLevel="4">
      <c r="B43" s="43" t="s">
        <v>120</v>
      </c>
      <c r="C43" s="44" t="s">
        <v>121</v>
      </c>
      <c r="D43" s="50">
        <v>105</v>
      </c>
      <c r="E43" s="46" t="s">
        <v>38</v>
      </c>
      <c r="F43" s="46" t="s">
        <v>122</v>
      </c>
      <c r="G43" s="43"/>
      <c r="H43" s="43">
        <f>D43*G43</f>
        <v>0</v>
      </c>
      <c r="I43" s="47" t="str">
        <f>HYPERLINK("https://gavrishseeds.ru/search?art=004622 ","Подробно...")</f>
        <v>Подробно...</v>
      </c>
      <c r="J43" s="48" t="s">
        <v>78</v>
      </c>
      <c r="K43" s="44" t="s">
        <v>123</v>
      </c>
      <c r="L43" s="44" t="s">
        <v>80</v>
      </c>
      <c r="M43" s="49">
        <v>1</v>
      </c>
    </row>
    <row r="44" spans="2:13" s="42" customFormat="1" ht="11.25" customHeight="1" outlineLevel="4">
      <c r="B44" s="43" t="s">
        <v>124</v>
      </c>
      <c r="C44" s="44" t="s">
        <v>125</v>
      </c>
      <c r="D44" s="50">
        <v>198</v>
      </c>
      <c r="E44" s="46" t="s">
        <v>38</v>
      </c>
      <c r="F44" s="46" t="s">
        <v>122</v>
      </c>
      <c r="G44" s="43"/>
      <c r="H44" s="43">
        <f>D44*G44</f>
        <v>0</v>
      </c>
      <c r="I44" s="47" t="str">
        <f>HYPERLINK("https://gavrishseeds.ru/search?art=004625 ","Подробно...")</f>
        <v>Подробно...</v>
      </c>
      <c r="J44" s="48" t="s">
        <v>83</v>
      </c>
      <c r="K44" s="44" t="s">
        <v>126</v>
      </c>
      <c r="L44" s="44" t="s">
        <v>80</v>
      </c>
      <c r="M44" s="49">
        <v>1</v>
      </c>
    </row>
    <row r="45" spans="2:13" s="42" customFormat="1" ht="11.25" customHeight="1" outlineLevel="4">
      <c r="B45" s="43" t="s">
        <v>127</v>
      </c>
      <c r="C45" s="44" t="s">
        <v>128</v>
      </c>
      <c r="D45" s="50">
        <v>319</v>
      </c>
      <c r="E45" s="46" t="s">
        <v>38</v>
      </c>
      <c r="F45" s="46" t="s">
        <v>122</v>
      </c>
      <c r="G45" s="43"/>
      <c r="H45" s="43">
        <f>D45*G45</f>
        <v>0</v>
      </c>
      <c r="I45" s="47" t="str">
        <f>HYPERLINK("https://gavrishseeds.ru/search?art=10001122 ","Подробно...")</f>
        <v>Подробно...</v>
      </c>
      <c r="J45" s="48" t="s">
        <v>87</v>
      </c>
      <c r="K45" s="44" t="s">
        <v>129</v>
      </c>
      <c r="L45" s="44" t="s">
        <v>80</v>
      </c>
      <c r="M45" s="49">
        <v>1</v>
      </c>
    </row>
    <row r="46" spans="2:13" s="42" customFormat="1" ht="11.25" customHeight="1" outlineLevel="4">
      <c r="B46" s="43" t="s">
        <v>130</v>
      </c>
      <c r="C46" s="44" t="s">
        <v>131</v>
      </c>
      <c r="D46" s="50">
        <v>160</v>
      </c>
      <c r="E46" s="46" t="s">
        <v>38</v>
      </c>
      <c r="F46" s="46" t="s">
        <v>54</v>
      </c>
      <c r="G46" s="43"/>
      <c r="H46" s="43">
        <f>D46*G46</f>
        <v>0</v>
      </c>
      <c r="I46" s="47" t="str">
        <f>HYPERLINK("https://gavrishseeds.ru/search?art=10003841 ","Подробно...")</f>
        <v>Подробно...</v>
      </c>
      <c r="J46" s="48" t="s">
        <v>132</v>
      </c>
      <c r="K46" s="44" t="s">
        <v>133</v>
      </c>
      <c r="L46" s="44" t="s">
        <v>80</v>
      </c>
      <c r="M46" s="49">
        <v>1</v>
      </c>
    </row>
    <row r="47" spans="2:13" s="42" customFormat="1" ht="11.25" customHeight="1" outlineLevel="4">
      <c r="B47" s="43" t="s">
        <v>134</v>
      </c>
      <c r="C47" s="44" t="s">
        <v>135</v>
      </c>
      <c r="D47" s="50">
        <v>304</v>
      </c>
      <c r="E47" s="46" t="s">
        <v>38</v>
      </c>
      <c r="F47" s="46" t="s">
        <v>54</v>
      </c>
      <c r="G47" s="43"/>
      <c r="H47" s="43">
        <f>D47*G47</f>
        <v>0</v>
      </c>
      <c r="I47" s="47" t="str">
        <f>HYPERLINK("https://gavrishseeds.ru/search?art=10003842 ","Подробно...")</f>
        <v>Подробно...</v>
      </c>
      <c r="J47" s="48" t="s">
        <v>136</v>
      </c>
      <c r="K47" s="44" t="s">
        <v>137</v>
      </c>
      <c r="L47" s="44" t="s">
        <v>80</v>
      </c>
      <c r="M47" s="49">
        <v>1</v>
      </c>
    </row>
    <row r="48" spans="2:13" s="42" customFormat="1" ht="11.25" customHeight="1" outlineLevel="4">
      <c r="B48" s="43" t="s">
        <v>138</v>
      </c>
      <c r="C48" s="44" t="s">
        <v>139</v>
      </c>
      <c r="D48" s="50">
        <v>497</v>
      </c>
      <c r="E48" s="46" t="s">
        <v>38</v>
      </c>
      <c r="F48" s="46" t="s">
        <v>54</v>
      </c>
      <c r="G48" s="43"/>
      <c r="H48" s="43">
        <f>D48*G48</f>
        <v>0</v>
      </c>
      <c r="I48" s="47" t="str">
        <f>HYPERLINK("https://gavrishseeds.ru/search?art=10003843 ","Подробно...")</f>
        <v>Подробно...</v>
      </c>
      <c r="J48" s="48" t="s">
        <v>140</v>
      </c>
      <c r="K48" s="44" t="s">
        <v>141</v>
      </c>
      <c r="L48" s="44" t="s">
        <v>80</v>
      </c>
      <c r="M48" s="49">
        <v>1</v>
      </c>
    </row>
    <row r="49" spans="2:13" s="51" customFormat="1" ht="11.25" customHeight="1" outlineLevel="4">
      <c r="B49" s="52" t="s">
        <v>142</v>
      </c>
      <c r="C49" s="53" t="s">
        <v>143</v>
      </c>
      <c r="D49" s="54">
        <v>83</v>
      </c>
      <c r="E49" s="55" t="s">
        <v>38</v>
      </c>
      <c r="F49" s="55" t="s">
        <v>144</v>
      </c>
      <c r="G49" s="52"/>
      <c r="H49" s="52">
        <f>D49*G49</f>
        <v>0</v>
      </c>
      <c r="I49" s="56" t="str">
        <f>HYPERLINK("https://gavrishseeds.ru/search?art=1071861465 ","Подробно...")</f>
        <v>Подробно...</v>
      </c>
      <c r="J49" s="57" t="s">
        <v>78</v>
      </c>
      <c r="K49" s="53" t="s">
        <v>145</v>
      </c>
      <c r="L49" s="53" t="s">
        <v>80</v>
      </c>
      <c r="M49" s="58">
        <v>1</v>
      </c>
    </row>
    <row r="50" spans="2:13" s="42" customFormat="1" ht="11.25" customHeight="1" outlineLevel="4">
      <c r="B50" s="43" t="s">
        <v>146</v>
      </c>
      <c r="C50" s="44" t="s">
        <v>147</v>
      </c>
      <c r="D50" s="50">
        <v>164</v>
      </c>
      <c r="E50" s="46" t="s">
        <v>38</v>
      </c>
      <c r="F50" s="46" t="s">
        <v>144</v>
      </c>
      <c r="G50" s="43"/>
      <c r="H50" s="43">
        <f>D50*G50</f>
        <v>0</v>
      </c>
      <c r="I50" s="47" t="str">
        <f>HYPERLINK("https://gavrishseeds.ru/search?art=1910213572 ","Подробно...")</f>
        <v>Подробно...</v>
      </c>
      <c r="J50" s="48" t="s">
        <v>83</v>
      </c>
      <c r="K50" s="44" t="s">
        <v>148</v>
      </c>
      <c r="L50" s="44" t="s">
        <v>80</v>
      </c>
      <c r="M50" s="49">
        <v>1</v>
      </c>
    </row>
    <row r="51" spans="2:13" s="42" customFormat="1" ht="11.25" customHeight="1" outlineLevel="4">
      <c r="B51" s="43" t="s">
        <v>149</v>
      </c>
      <c r="C51" s="44" t="s">
        <v>150</v>
      </c>
      <c r="D51" s="50">
        <v>95</v>
      </c>
      <c r="E51" s="46" t="s">
        <v>38</v>
      </c>
      <c r="F51" s="46" t="s">
        <v>151</v>
      </c>
      <c r="G51" s="43"/>
      <c r="H51" s="43">
        <f>D51*G51</f>
        <v>0</v>
      </c>
      <c r="I51" s="47" t="str">
        <f>HYPERLINK("https://gavrishseeds.ru/search?art=10003844 ","Подробно...")</f>
        <v>Подробно...</v>
      </c>
      <c r="J51" s="48" t="s">
        <v>78</v>
      </c>
      <c r="K51" s="44" t="s">
        <v>152</v>
      </c>
      <c r="L51" s="44" t="s">
        <v>80</v>
      </c>
      <c r="M51" s="49">
        <v>1</v>
      </c>
    </row>
    <row r="52" spans="2:13" s="42" customFormat="1" ht="11.25" customHeight="1" outlineLevel="4">
      <c r="B52" s="43" t="s">
        <v>153</v>
      </c>
      <c r="C52" s="44" t="s">
        <v>154</v>
      </c>
      <c r="D52" s="50">
        <v>183</v>
      </c>
      <c r="E52" s="46" t="s">
        <v>38</v>
      </c>
      <c r="F52" s="46" t="s">
        <v>151</v>
      </c>
      <c r="G52" s="43"/>
      <c r="H52" s="43">
        <f>D52*G52</f>
        <v>0</v>
      </c>
      <c r="I52" s="47" t="str">
        <f>HYPERLINK("https://gavrishseeds.ru/search?art=10003845 ","Подробно...")</f>
        <v>Подробно...</v>
      </c>
      <c r="J52" s="48" t="s">
        <v>83</v>
      </c>
      <c r="K52" s="44" t="s">
        <v>155</v>
      </c>
      <c r="L52" s="44" t="s">
        <v>80</v>
      </c>
      <c r="M52" s="49">
        <v>1</v>
      </c>
    </row>
    <row r="53" spans="2:13" s="42" customFormat="1" ht="11.25" customHeight="1" outlineLevel="4">
      <c r="B53" s="43" t="s">
        <v>156</v>
      </c>
      <c r="C53" s="44" t="s">
        <v>157</v>
      </c>
      <c r="D53" s="50">
        <v>300</v>
      </c>
      <c r="E53" s="46" t="s">
        <v>38</v>
      </c>
      <c r="F53" s="46" t="s">
        <v>151</v>
      </c>
      <c r="G53" s="43"/>
      <c r="H53" s="43">
        <f>D53*G53</f>
        <v>0</v>
      </c>
      <c r="I53" s="47">
        <f>HYPERLINK("https://gavrishseeds.ru/search?art=10003846 ","Подробно...")</f>
        <v>0</v>
      </c>
      <c r="J53" s="48" t="s">
        <v>87</v>
      </c>
      <c r="K53" s="44" t="s">
        <v>158</v>
      </c>
      <c r="L53" s="44" t="s">
        <v>80</v>
      </c>
      <c r="M53" s="49">
        <v>1</v>
      </c>
    </row>
    <row r="54" spans="2:13" s="42" customFormat="1" ht="11.25" customHeight="1" outlineLevel="4">
      <c r="B54" s="43" t="s">
        <v>159</v>
      </c>
      <c r="C54" s="44" t="s">
        <v>160</v>
      </c>
      <c r="D54" s="50">
        <v>68</v>
      </c>
      <c r="E54" s="46" t="s">
        <v>38</v>
      </c>
      <c r="F54" s="46" t="s">
        <v>161</v>
      </c>
      <c r="G54" s="43"/>
      <c r="H54" s="43">
        <f>D54*G54</f>
        <v>0</v>
      </c>
      <c r="I54" s="47">
        <f>HYPERLINK("https://gavrishseeds.ru/search?art=1999947764 ","Подробно...")</f>
        <v>0</v>
      </c>
      <c r="J54" s="48" t="s">
        <v>78</v>
      </c>
      <c r="K54" s="44" t="s">
        <v>162</v>
      </c>
      <c r="L54" s="44" t="s">
        <v>80</v>
      </c>
      <c r="M54" s="49">
        <v>1</v>
      </c>
    </row>
    <row r="55" spans="2:13" s="42" customFormat="1" ht="11.25" customHeight="1" outlineLevel="4">
      <c r="B55" s="43" t="s">
        <v>163</v>
      </c>
      <c r="C55" s="44" t="s">
        <v>164</v>
      </c>
      <c r="D55" s="50">
        <v>133</v>
      </c>
      <c r="E55" s="46" t="s">
        <v>38</v>
      </c>
      <c r="F55" s="46" t="s">
        <v>161</v>
      </c>
      <c r="G55" s="43"/>
      <c r="H55" s="43">
        <f>D55*G55</f>
        <v>0</v>
      </c>
      <c r="I55" s="47">
        <f>HYPERLINK("https://gavrishseeds.ru/search?art=1999947765 ","Подробно...")</f>
        <v>0</v>
      </c>
      <c r="J55" s="48" t="s">
        <v>83</v>
      </c>
      <c r="K55" s="44" t="s">
        <v>165</v>
      </c>
      <c r="L55" s="44" t="s">
        <v>80</v>
      </c>
      <c r="M55" s="49">
        <v>1</v>
      </c>
    </row>
    <row r="56" spans="2:13" s="42" customFormat="1" ht="11.25" customHeight="1" outlineLevel="4">
      <c r="B56" s="43" t="s">
        <v>166</v>
      </c>
      <c r="C56" s="44" t="s">
        <v>167</v>
      </c>
      <c r="D56" s="50">
        <v>219</v>
      </c>
      <c r="E56" s="46" t="s">
        <v>38</v>
      </c>
      <c r="F56" s="46" t="s">
        <v>161</v>
      </c>
      <c r="G56" s="43"/>
      <c r="H56" s="43">
        <f>D56*G56</f>
        <v>0</v>
      </c>
      <c r="I56" s="47">
        <f>HYPERLINK("https://gavrishseeds.ru/search?art=1999947766 ","Подробно...")</f>
        <v>0</v>
      </c>
      <c r="J56" s="48" t="s">
        <v>87</v>
      </c>
      <c r="K56" s="44" t="s">
        <v>168</v>
      </c>
      <c r="L56" s="44" t="s">
        <v>80</v>
      </c>
      <c r="M56" s="49">
        <v>1</v>
      </c>
    </row>
    <row r="57" spans="2:13" s="42" customFormat="1" ht="11.25" customHeight="1" outlineLevel="4">
      <c r="B57" s="43" t="s">
        <v>169</v>
      </c>
      <c r="C57" s="44" t="s">
        <v>170</v>
      </c>
      <c r="D57" s="50">
        <v>113</v>
      </c>
      <c r="E57" s="46" t="s">
        <v>38</v>
      </c>
      <c r="F57" s="46" t="s">
        <v>171</v>
      </c>
      <c r="G57" s="43"/>
      <c r="H57" s="43">
        <f>D57*G57</f>
        <v>0</v>
      </c>
      <c r="I57" s="47">
        <f>HYPERLINK("https://gavrishseeds.ru/search?art=004616 ","Подробно...")</f>
        <v>0</v>
      </c>
      <c r="J57" s="48" t="s">
        <v>78</v>
      </c>
      <c r="K57" s="44" t="s">
        <v>172</v>
      </c>
      <c r="L57" s="44" t="s">
        <v>80</v>
      </c>
      <c r="M57" s="49">
        <v>1</v>
      </c>
    </row>
    <row r="58" spans="2:13" s="42" customFormat="1" ht="11.25" customHeight="1" outlineLevel="4">
      <c r="B58" s="43" t="s">
        <v>173</v>
      </c>
      <c r="C58" s="44" t="s">
        <v>174</v>
      </c>
      <c r="D58" s="50">
        <v>189</v>
      </c>
      <c r="E58" s="46" t="s">
        <v>38</v>
      </c>
      <c r="F58" s="46" t="s">
        <v>171</v>
      </c>
      <c r="G58" s="43"/>
      <c r="H58" s="43">
        <f>D58*G58</f>
        <v>0</v>
      </c>
      <c r="I58" s="47">
        <f>HYPERLINK("https://gavrishseeds.ru/search?art=004594 ","Подробно...")</f>
        <v>0</v>
      </c>
      <c r="J58" s="48" t="s">
        <v>83</v>
      </c>
      <c r="K58" s="44" t="s">
        <v>175</v>
      </c>
      <c r="L58" s="44" t="s">
        <v>80</v>
      </c>
      <c r="M58" s="49">
        <v>1</v>
      </c>
    </row>
    <row r="59" spans="2:13" s="42" customFormat="1" ht="11.25" customHeight="1" outlineLevel="4">
      <c r="B59" s="43" t="s">
        <v>176</v>
      </c>
      <c r="C59" s="44" t="s">
        <v>177</v>
      </c>
      <c r="D59" s="50">
        <v>266</v>
      </c>
      <c r="E59" s="46" t="s">
        <v>38</v>
      </c>
      <c r="F59" s="46" t="s">
        <v>171</v>
      </c>
      <c r="G59" s="43"/>
      <c r="H59" s="43">
        <f>D59*G59</f>
        <v>0</v>
      </c>
      <c r="I59" s="47">
        <f>HYPERLINK("https://gavrishseeds.ru/search?art=10001123 ","Подробно...")</f>
        <v>0</v>
      </c>
      <c r="J59" s="48" t="s">
        <v>140</v>
      </c>
      <c r="K59" s="44" t="s">
        <v>178</v>
      </c>
      <c r="L59" s="44" t="s">
        <v>80</v>
      </c>
      <c r="M59" s="49">
        <v>1</v>
      </c>
    </row>
    <row r="60" spans="2:13" s="42" customFormat="1" ht="11.25" customHeight="1" outlineLevel="4">
      <c r="B60" s="43" t="s">
        <v>179</v>
      </c>
      <c r="C60" s="44" t="s">
        <v>180</v>
      </c>
      <c r="D60" s="50">
        <v>86</v>
      </c>
      <c r="E60" s="46" t="s">
        <v>38</v>
      </c>
      <c r="F60" s="46" t="s">
        <v>54</v>
      </c>
      <c r="G60" s="43"/>
      <c r="H60" s="43">
        <f>D60*G60</f>
        <v>0</v>
      </c>
      <c r="I60" s="47">
        <f>HYPERLINK("https://gavrishseeds.ru/search?art=004617 ","Подробно...")</f>
        <v>0</v>
      </c>
      <c r="J60" s="48" t="s">
        <v>78</v>
      </c>
      <c r="K60" s="44" t="s">
        <v>181</v>
      </c>
      <c r="L60" s="44" t="s">
        <v>80</v>
      </c>
      <c r="M60" s="49">
        <v>1</v>
      </c>
    </row>
    <row r="61" spans="2:13" s="42" customFormat="1" ht="11.25" customHeight="1" outlineLevel="4">
      <c r="B61" s="43" t="s">
        <v>182</v>
      </c>
      <c r="C61" s="44" t="s">
        <v>183</v>
      </c>
      <c r="D61" s="50">
        <v>165</v>
      </c>
      <c r="E61" s="46" t="s">
        <v>38</v>
      </c>
      <c r="F61" s="46" t="s">
        <v>54</v>
      </c>
      <c r="G61" s="43"/>
      <c r="H61" s="43">
        <f>D61*G61</f>
        <v>0</v>
      </c>
      <c r="I61" s="47">
        <f>HYPERLINK("https://gavrishseeds.ru/search?art=004595 ","Подробно...")</f>
        <v>0</v>
      </c>
      <c r="J61" s="48" t="s">
        <v>83</v>
      </c>
      <c r="K61" s="44" t="s">
        <v>184</v>
      </c>
      <c r="L61" s="44" t="s">
        <v>80</v>
      </c>
      <c r="M61" s="49">
        <v>1</v>
      </c>
    </row>
    <row r="62" spans="2:13" s="42" customFormat="1" ht="11.25" customHeight="1" outlineLevel="4">
      <c r="B62" s="43" t="s">
        <v>185</v>
      </c>
      <c r="C62" s="44" t="s">
        <v>186</v>
      </c>
      <c r="D62" s="50">
        <v>273</v>
      </c>
      <c r="E62" s="46" t="s">
        <v>38</v>
      </c>
      <c r="F62" s="46" t="s">
        <v>54</v>
      </c>
      <c r="G62" s="43"/>
      <c r="H62" s="43">
        <f>D62*G62</f>
        <v>0</v>
      </c>
      <c r="I62" s="47">
        <f>HYPERLINK("https://gavrishseeds.ru/search?art=10001124 ","Подробно...")</f>
        <v>0</v>
      </c>
      <c r="J62" s="48" t="s">
        <v>87</v>
      </c>
      <c r="K62" s="44" t="s">
        <v>187</v>
      </c>
      <c r="L62" s="44" t="s">
        <v>80</v>
      </c>
      <c r="M62" s="49">
        <v>1</v>
      </c>
    </row>
    <row r="63" spans="2:13" s="42" customFormat="1" ht="11.25" customHeight="1" outlineLevel="4">
      <c r="B63" s="43" t="s">
        <v>188</v>
      </c>
      <c r="C63" s="44" t="s">
        <v>189</v>
      </c>
      <c r="D63" s="50">
        <v>89</v>
      </c>
      <c r="E63" s="46" t="s">
        <v>38</v>
      </c>
      <c r="F63" s="46" t="s">
        <v>171</v>
      </c>
      <c r="G63" s="43"/>
      <c r="H63" s="43">
        <f>D63*G63</f>
        <v>0</v>
      </c>
      <c r="I63" s="47">
        <f>HYPERLINK("https://gavrishseeds.ru/search?art=004618 ","Подробно...")</f>
        <v>0</v>
      </c>
      <c r="J63" s="48" t="s">
        <v>78</v>
      </c>
      <c r="K63" s="44" t="s">
        <v>190</v>
      </c>
      <c r="L63" s="44" t="s">
        <v>80</v>
      </c>
      <c r="M63" s="49">
        <v>1</v>
      </c>
    </row>
    <row r="64" spans="2:13" s="42" customFormat="1" ht="11.25" customHeight="1" outlineLevel="4">
      <c r="B64" s="43" t="s">
        <v>191</v>
      </c>
      <c r="C64" s="44" t="s">
        <v>192</v>
      </c>
      <c r="D64" s="50">
        <v>175</v>
      </c>
      <c r="E64" s="46" t="s">
        <v>38</v>
      </c>
      <c r="F64" s="46" t="s">
        <v>171</v>
      </c>
      <c r="G64" s="43"/>
      <c r="H64" s="43">
        <f>D64*G64</f>
        <v>0</v>
      </c>
      <c r="I64" s="47">
        <f>HYPERLINK("https://gavrishseeds.ru/search?art=004596 ","Подробно...")</f>
        <v>0</v>
      </c>
      <c r="J64" s="48" t="s">
        <v>83</v>
      </c>
      <c r="K64" s="44" t="s">
        <v>193</v>
      </c>
      <c r="L64" s="44" t="s">
        <v>80</v>
      </c>
      <c r="M64" s="49">
        <v>1</v>
      </c>
    </row>
    <row r="65" spans="2:13" s="42" customFormat="1" ht="11.25" customHeight="1" outlineLevel="4">
      <c r="B65" s="43" t="s">
        <v>194</v>
      </c>
      <c r="C65" s="44" t="s">
        <v>195</v>
      </c>
      <c r="D65" s="50">
        <v>286</v>
      </c>
      <c r="E65" s="46" t="s">
        <v>38</v>
      </c>
      <c r="F65" s="46" t="s">
        <v>171</v>
      </c>
      <c r="G65" s="43"/>
      <c r="H65" s="43">
        <f>D65*G65</f>
        <v>0</v>
      </c>
      <c r="I65" s="47">
        <f>HYPERLINK("https://gavrishseeds.ru/search?art=10001125 ","Подробно...")</f>
        <v>0</v>
      </c>
      <c r="J65" s="48" t="s">
        <v>87</v>
      </c>
      <c r="K65" s="44" t="s">
        <v>196</v>
      </c>
      <c r="L65" s="44" t="s">
        <v>80</v>
      </c>
      <c r="M65" s="49">
        <v>1</v>
      </c>
    </row>
    <row r="66" spans="2:13" s="42" customFormat="1" ht="11.25" customHeight="1" outlineLevel="4">
      <c r="B66" s="43" t="s">
        <v>197</v>
      </c>
      <c r="C66" s="44" t="s">
        <v>198</v>
      </c>
      <c r="D66" s="45">
        <v>1169</v>
      </c>
      <c r="E66" s="46" t="s">
        <v>38</v>
      </c>
      <c r="F66" s="46" t="s">
        <v>171</v>
      </c>
      <c r="G66" s="43"/>
      <c r="H66" s="43">
        <f>D66*G66</f>
        <v>0</v>
      </c>
      <c r="I66" s="47">
        <f>HYPERLINK("https://gavrishseeds.ru/search?art=10004980 ","Подробно...")</f>
        <v>0</v>
      </c>
      <c r="J66" s="48" t="s">
        <v>199</v>
      </c>
      <c r="K66" s="44" t="s">
        <v>200</v>
      </c>
      <c r="L66" s="44" t="s">
        <v>40</v>
      </c>
      <c r="M66" s="49">
        <v>1</v>
      </c>
    </row>
    <row r="67" spans="2:13" s="42" customFormat="1" ht="11.25" customHeight="1" outlineLevel="4">
      <c r="B67" s="43" t="s">
        <v>201</v>
      </c>
      <c r="C67" s="44" t="s">
        <v>202</v>
      </c>
      <c r="D67" s="50">
        <v>90</v>
      </c>
      <c r="E67" s="46" t="s">
        <v>38</v>
      </c>
      <c r="F67" s="46" t="s">
        <v>203</v>
      </c>
      <c r="G67" s="43"/>
      <c r="H67" s="43">
        <f>D67*G67</f>
        <v>0</v>
      </c>
      <c r="I67" s="47">
        <f>HYPERLINK("https://gavrishseeds.ru/search?art=10005000 ","Подробно...")</f>
        <v>0</v>
      </c>
      <c r="J67" s="48" t="s">
        <v>78</v>
      </c>
      <c r="K67" s="44" t="s">
        <v>204</v>
      </c>
      <c r="L67" s="44" t="s">
        <v>80</v>
      </c>
      <c r="M67" s="49">
        <v>1</v>
      </c>
    </row>
    <row r="68" spans="2:13" s="42" customFormat="1" ht="11.25" customHeight="1" outlineLevel="4">
      <c r="B68" s="43" t="s">
        <v>205</v>
      </c>
      <c r="C68" s="44" t="s">
        <v>206</v>
      </c>
      <c r="D68" s="50">
        <v>176</v>
      </c>
      <c r="E68" s="46" t="s">
        <v>38</v>
      </c>
      <c r="F68" s="46" t="s">
        <v>207</v>
      </c>
      <c r="G68" s="43"/>
      <c r="H68" s="43">
        <f>D68*G68</f>
        <v>0</v>
      </c>
      <c r="I68" s="47">
        <f>HYPERLINK("https://gavrishseeds.ru/search?art=10005001 ","Подробно...")</f>
        <v>0</v>
      </c>
      <c r="J68" s="48" t="s">
        <v>83</v>
      </c>
      <c r="K68" s="44" t="s">
        <v>208</v>
      </c>
      <c r="L68" s="44" t="s">
        <v>80</v>
      </c>
      <c r="M68" s="49">
        <v>1</v>
      </c>
    </row>
    <row r="69" spans="2:13" s="42" customFormat="1" ht="11.25" customHeight="1" outlineLevel="4">
      <c r="B69" s="43" t="s">
        <v>209</v>
      </c>
      <c r="C69" s="44" t="s">
        <v>210</v>
      </c>
      <c r="D69" s="50">
        <v>87</v>
      </c>
      <c r="E69" s="46" t="s">
        <v>38</v>
      </c>
      <c r="F69" s="46" t="s">
        <v>100</v>
      </c>
      <c r="G69" s="43"/>
      <c r="H69" s="43">
        <f>D69*G69</f>
        <v>0</v>
      </c>
      <c r="I69" s="47">
        <f>HYPERLINK("https://gavrishseeds.ru/search?art=10005016 ","Подробно...")</f>
        <v>0</v>
      </c>
      <c r="J69" s="48" t="s">
        <v>78</v>
      </c>
      <c r="K69" s="44" t="s">
        <v>211</v>
      </c>
      <c r="L69" s="44" t="s">
        <v>80</v>
      </c>
      <c r="M69" s="49">
        <v>1</v>
      </c>
    </row>
    <row r="70" spans="2:13" s="42" customFormat="1" ht="11.25" customHeight="1" outlineLevel="4">
      <c r="B70" s="43" t="s">
        <v>212</v>
      </c>
      <c r="C70" s="44" t="s">
        <v>213</v>
      </c>
      <c r="D70" s="50">
        <v>167</v>
      </c>
      <c r="E70" s="46" t="s">
        <v>38</v>
      </c>
      <c r="F70" s="46" t="s">
        <v>100</v>
      </c>
      <c r="G70" s="43"/>
      <c r="H70" s="43">
        <f>D70*G70</f>
        <v>0</v>
      </c>
      <c r="I70" s="47">
        <f>HYPERLINK("https://gavrishseeds.ru/search?art=10005017 ","Подробно...")</f>
        <v>0</v>
      </c>
      <c r="J70" s="48" t="s">
        <v>83</v>
      </c>
      <c r="K70" s="44" t="s">
        <v>214</v>
      </c>
      <c r="L70" s="44" t="s">
        <v>80</v>
      </c>
      <c r="M70" s="49">
        <v>1</v>
      </c>
    </row>
    <row r="71" spans="2:13" s="42" customFormat="1" ht="11.25" customHeight="1" outlineLevel="4">
      <c r="B71" s="43" t="s">
        <v>215</v>
      </c>
      <c r="C71" s="44" t="s">
        <v>216</v>
      </c>
      <c r="D71" s="50">
        <v>275</v>
      </c>
      <c r="E71" s="46" t="s">
        <v>38</v>
      </c>
      <c r="F71" s="46" t="s">
        <v>100</v>
      </c>
      <c r="G71" s="43"/>
      <c r="H71" s="43">
        <f>D71*G71</f>
        <v>0</v>
      </c>
      <c r="I71" s="47">
        <f>HYPERLINK("https://gavrishseeds.ru/search?art=10005018 ","Подробно...")</f>
        <v>0</v>
      </c>
      <c r="J71" s="48" t="s">
        <v>87</v>
      </c>
      <c r="K71" s="44" t="s">
        <v>217</v>
      </c>
      <c r="L71" s="44" t="s">
        <v>80</v>
      </c>
      <c r="M71" s="49">
        <v>1</v>
      </c>
    </row>
    <row r="72" spans="2:13" s="59" customFormat="1" ht="11.25" customHeight="1" outlineLevel="4">
      <c r="B72" s="60" t="s">
        <v>218</v>
      </c>
      <c r="C72" s="61" t="s">
        <v>219</v>
      </c>
      <c r="D72" s="62">
        <v>495</v>
      </c>
      <c r="E72" s="63" t="s">
        <v>38</v>
      </c>
      <c r="F72" s="63" t="s">
        <v>220</v>
      </c>
      <c r="G72" s="60"/>
      <c r="H72" s="60">
        <f>D72*G72</f>
        <v>0</v>
      </c>
      <c r="I72" s="64">
        <f>HYPERLINK("https://gavrishseeds.ru/search?art=1071861468 ","Подробно...")</f>
        <v>0</v>
      </c>
      <c r="J72" s="65" t="s">
        <v>221</v>
      </c>
      <c r="K72" s="61" t="s">
        <v>222</v>
      </c>
      <c r="L72" s="61" t="s">
        <v>80</v>
      </c>
      <c r="M72" s="66">
        <v>1</v>
      </c>
    </row>
    <row r="73" spans="2:13" s="59" customFormat="1" ht="11.25" customHeight="1" outlineLevel="4">
      <c r="B73" s="60" t="s">
        <v>223</v>
      </c>
      <c r="C73" s="61" t="s">
        <v>224</v>
      </c>
      <c r="D73" s="62">
        <v>134</v>
      </c>
      <c r="E73" s="63" t="s">
        <v>38</v>
      </c>
      <c r="F73" s="63" t="s">
        <v>225</v>
      </c>
      <c r="G73" s="60"/>
      <c r="H73" s="60">
        <f>D73*G73</f>
        <v>0</v>
      </c>
      <c r="I73" s="64">
        <f>HYPERLINK("https://gavrishseeds.ru/search?art=1071861471 ","Подробно...")</f>
        <v>0</v>
      </c>
      <c r="J73" s="65" t="s">
        <v>83</v>
      </c>
      <c r="K73" s="61" t="s">
        <v>226</v>
      </c>
      <c r="L73" s="61" t="s">
        <v>80</v>
      </c>
      <c r="M73" s="66">
        <v>1</v>
      </c>
    </row>
    <row r="74" spans="2:13" s="59" customFormat="1" ht="11.25" customHeight="1" outlineLevel="4">
      <c r="B74" s="60" t="s">
        <v>227</v>
      </c>
      <c r="C74" s="61" t="s">
        <v>228</v>
      </c>
      <c r="D74" s="62">
        <v>261</v>
      </c>
      <c r="E74" s="63" t="s">
        <v>38</v>
      </c>
      <c r="F74" s="63" t="s">
        <v>225</v>
      </c>
      <c r="G74" s="60"/>
      <c r="H74" s="60">
        <f>D74*G74</f>
        <v>0</v>
      </c>
      <c r="I74" s="64">
        <f>HYPERLINK("https://gavrishseeds.ru/search?art=1071861472 ","Подробно...")</f>
        <v>0</v>
      </c>
      <c r="J74" s="65" t="s">
        <v>87</v>
      </c>
      <c r="K74" s="61" t="s">
        <v>229</v>
      </c>
      <c r="L74" s="61" t="s">
        <v>80</v>
      </c>
      <c r="M74" s="66">
        <v>1</v>
      </c>
    </row>
    <row r="75" spans="2:13" s="59" customFormat="1" ht="11.25" customHeight="1" outlineLevel="4">
      <c r="B75" s="60" t="s">
        <v>230</v>
      </c>
      <c r="C75" s="61" t="s">
        <v>231</v>
      </c>
      <c r="D75" s="62">
        <v>139.5</v>
      </c>
      <c r="E75" s="63" t="s">
        <v>38</v>
      </c>
      <c r="F75" s="63" t="s">
        <v>203</v>
      </c>
      <c r="G75" s="60"/>
      <c r="H75" s="60">
        <f>D75*G75</f>
        <v>0</v>
      </c>
      <c r="I75" s="64">
        <f>HYPERLINK("https://gavrishseeds.ru/search?art=1071859066 ","Подробно...")</f>
        <v>0</v>
      </c>
      <c r="J75" s="65" t="s">
        <v>83</v>
      </c>
      <c r="K75" s="61" t="s">
        <v>232</v>
      </c>
      <c r="L75" s="61"/>
      <c r="M75" s="66">
        <v>0</v>
      </c>
    </row>
    <row r="76" spans="2:13" s="59" customFormat="1" ht="11.25" customHeight="1" outlineLevel="4">
      <c r="B76" s="60" t="s">
        <v>233</v>
      </c>
      <c r="C76" s="61" t="s">
        <v>234</v>
      </c>
      <c r="D76" s="62">
        <v>270</v>
      </c>
      <c r="E76" s="63" t="s">
        <v>38</v>
      </c>
      <c r="F76" s="63" t="s">
        <v>203</v>
      </c>
      <c r="G76" s="60"/>
      <c r="H76" s="60">
        <f>D76*G76</f>
        <v>0</v>
      </c>
      <c r="I76" s="64">
        <f>HYPERLINK("https://gavrishseeds.ru/search?art=1071859066 ","Подробно...")</f>
        <v>0</v>
      </c>
      <c r="J76" s="65" t="s">
        <v>235</v>
      </c>
      <c r="K76" s="61" t="s">
        <v>236</v>
      </c>
      <c r="L76" s="61"/>
      <c r="M76" s="66">
        <v>0</v>
      </c>
    </row>
    <row r="77" spans="2:13" s="59" customFormat="1" ht="11.25" customHeight="1" outlineLevel="4">
      <c r="B77" s="60" t="s">
        <v>237</v>
      </c>
      <c r="C77" s="61" t="s">
        <v>238</v>
      </c>
      <c r="D77" s="62">
        <v>111</v>
      </c>
      <c r="E77" s="63" t="s">
        <v>38</v>
      </c>
      <c r="F77" s="63" t="s">
        <v>100</v>
      </c>
      <c r="G77" s="60"/>
      <c r="H77" s="60">
        <f>D77*G77</f>
        <v>0</v>
      </c>
      <c r="I77" s="64">
        <f>HYPERLINK("https://gavrishseeds.ru/search?art=1071861473 ","Подробно...")</f>
        <v>0</v>
      </c>
      <c r="J77" s="65" t="s">
        <v>83</v>
      </c>
      <c r="K77" s="61" t="s">
        <v>239</v>
      </c>
      <c r="L77" s="61" t="s">
        <v>80</v>
      </c>
      <c r="M77" s="66">
        <v>1</v>
      </c>
    </row>
    <row r="78" spans="2:13" s="59" customFormat="1" ht="11.25" customHeight="1" outlineLevel="4">
      <c r="B78" s="60" t="s">
        <v>240</v>
      </c>
      <c r="C78" s="61" t="s">
        <v>241</v>
      </c>
      <c r="D78" s="62">
        <v>201</v>
      </c>
      <c r="E78" s="63" t="s">
        <v>38</v>
      </c>
      <c r="F78" s="63" t="s">
        <v>100</v>
      </c>
      <c r="G78" s="60"/>
      <c r="H78" s="60">
        <f>D78*G78</f>
        <v>0</v>
      </c>
      <c r="I78" s="64">
        <f>HYPERLINK("https://gavrishseeds.ru/search?art=1071861473 ","Подробно...")</f>
        <v>0</v>
      </c>
      <c r="J78" s="65" t="s">
        <v>87</v>
      </c>
      <c r="K78" s="61" t="s">
        <v>242</v>
      </c>
      <c r="L78" s="61" t="s">
        <v>80</v>
      </c>
      <c r="M78" s="66">
        <v>1</v>
      </c>
    </row>
    <row r="79" spans="2:13" s="59" customFormat="1" ht="11.25" customHeight="1" outlineLevel="4">
      <c r="B79" s="60" t="s">
        <v>243</v>
      </c>
      <c r="C79" s="61" t="s">
        <v>244</v>
      </c>
      <c r="D79" s="62">
        <v>165</v>
      </c>
      <c r="E79" s="63" t="s">
        <v>38</v>
      </c>
      <c r="F79" s="63" t="s">
        <v>245</v>
      </c>
      <c r="G79" s="60"/>
      <c r="H79" s="60">
        <f>D79*G79</f>
        <v>0</v>
      </c>
      <c r="I79" s="64">
        <f>HYPERLINK("https://gavrishseeds.ru/search?art=1071861475 ","Подробно...")</f>
        <v>0</v>
      </c>
      <c r="J79" s="65" t="s">
        <v>83</v>
      </c>
      <c r="K79" s="61" t="s">
        <v>246</v>
      </c>
      <c r="L79" s="61" t="s">
        <v>80</v>
      </c>
      <c r="M79" s="66">
        <v>1</v>
      </c>
    </row>
    <row r="80" spans="2:13" s="59" customFormat="1" ht="11.25" customHeight="1" outlineLevel="4">
      <c r="B80" s="60" t="s">
        <v>247</v>
      </c>
      <c r="C80" s="61" t="s">
        <v>248</v>
      </c>
      <c r="D80" s="62">
        <v>330</v>
      </c>
      <c r="E80" s="63" t="s">
        <v>38</v>
      </c>
      <c r="F80" s="63" t="s">
        <v>245</v>
      </c>
      <c r="G80" s="60"/>
      <c r="H80" s="60">
        <f>D80*G80</f>
        <v>0</v>
      </c>
      <c r="I80" s="64">
        <f>HYPERLINK("https://gavrishseeds.ru/search?art=1071861475 ","Подробно...")</f>
        <v>0</v>
      </c>
      <c r="J80" s="65" t="s">
        <v>140</v>
      </c>
      <c r="K80" s="61" t="s">
        <v>249</v>
      </c>
      <c r="L80" s="61" t="s">
        <v>80</v>
      </c>
      <c r="M80" s="66">
        <v>1</v>
      </c>
    </row>
    <row r="81" spans="2:13" s="59" customFormat="1" ht="11.25" customHeight="1" outlineLevel="4">
      <c r="B81" s="60" t="s">
        <v>250</v>
      </c>
      <c r="C81" s="61" t="s">
        <v>251</v>
      </c>
      <c r="D81" s="62">
        <v>193</v>
      </c>
      <c r="E81" s="63" t="s">
        <v>38</v>
      </c>
      <c r="F81" s="63" t="s">
        <v>252</v>
      </c>
      <c r="G81" s="60"/>
      <c r="H81" s="60">
        <f>D81*G81</f>
        <v>0</v>
      </c>
      <c r="I81" s="64">
        <f>HYPERLINK("https://gavrishseeds.ru/search?art=1071861477 ","Подробно...")</f>
        <v>0</v>
      </c>
      <c r="J81" s="65" t="s">
        <v>83</v>
      </c>
      <c r="K81" s="61" t="s">
        <v>253</v>
      </c>
      <c r="L81" s="61" t="s">
        <v>80</v>
      </c>
      <c r="M81" s="66">
        <v>1</v>
      </c>
    </row>
    <row r="82" spans="2:13" s="42" customFormat="1" ht="11.25" customHeight="1" outlineLevel="4">
      <c r="B82" s="43" t="s">
        <v>254</v>
      </c>
      <c r="C82" s="44" t="s">
        <v>255</v>
      </c>
      <c r="D82" s="50">
        <v>171</v>
      </c>
      <c r="E82" s="46" t="s">
        <v>38</v>
      </c>
      <c r="F82" s="46" t="s">
        <v>256</v>
      </c>
      <c r="G82" s="43"/>
      <c r="H82" s="43">
        <f>D82*G82</f>
        <v>0</v>
      </c>
      <c r="I82" s="47">
        <f>HYPERLINK("https://gavrishseeds.ru/search?art=10003854 ","Подробно...")</f>
        <v>0</v>
      </c>
      <c r="J82" s="48" t="s">
        <v>78</v>
      </c>
      <c r="K82" s="44" t="s">
        <v>257</v>
      </c>
      <c r="L82" s="44" t="s">
        <v>80</v>
      </c>
      <c r="M82" s="49">
        <v>1</v>
      </c>
    </row>
    <row r="83" spans="2:13" ht="11.25" customHeight="1" outlineLevel="3">
      <c r="B83" s="41" t="s">
        <v>258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2:13" s="42" customFormat="1" ht="11.25" customHeight="1" outlineLevel="4">
      <c r="B84" s="43" t="s">
        <v>259</v>
      </c>
      <c r="C84" s="44" t="s">
        <v>260</v>
      </c>
      <c r="D84" s="50">
        <v>18</v>
      </c>
      <c r="E84" s="46" t="s">
        <v>38</v>
      </c>
      <c r="F84" s="46" t="s">
        <v>58</v>
      </c>
      <c r="G84" s="43"/>
      <c r="H84" s="43">
        <f>D84*G84</f>
        <v>0</v>
      </c>
      <c r="I84" s="47">
        <f>HYPERLINK("https://gavrishseeds.ru/search?art=10003864 ","Подробно...")</f>
        <v>0</v>
      </c>
      <c r="J84" s="48" t="s">
        <v>261</v>
      </c>
      <c r="K84" s="44" t="s">
        <v>262</v>
      </c>
      <c r="L84" s="44" t="s">
        <v>263</v>
      </c>
      <c r="M84" s="49">
        <v>10</v>
      </c>
    </row>
    <row r="85" spans="2:13" s="42" customFormat="1" ht="11.25" customHeight="1" outlineLevel="4">
      <c r="B85" s="43" t="s">
        <v>264</v>
      </c>
      <c r="C85" s="44" t="s">
        <v>265</v>
      </c>
      <c r="D85" s="50">
        <v>18</v>
      </c>
      <c r="E85" s="46" t="s">
        <v>38</v>
      </c>
      <c r="F85" s="46" t="s">
        <v>66</v>
      </c>
      <c r="G85" s="43"/>
      <c r="H85" s="43">
        <f>D85*G85</f>
        <v>0</v>
      </c>
      <c r="I85" s="47">
        <f>HYPERLINK("https://gavrishseeds.ru/search?art=002653 ","Подробно...")</f>
        <v>0</v>
      </c>
      <c r="J85" s="48" t="s">
        <v>261</v>
      </c>
      <c r="K85" s="44" t="s">
        <v>266</v>
      </c>
      <c r="L85" s="44" t="s">
        <v>263</v>
      </c>
      <c r="M85" s="49">
        <v>10</v>
      </c>
    </row>
    <row r="86" spans="2:13" s="42" customFormat="1" ht="11.25" customHeight="1" outlineLevel="4">
      <c r="B86" s="43" t="s">
        <v>267</v>
      </c>
      <c r="C86" s="44" t="s">
        <v>268</v>
      </c>
      <c r="D86" s="50">
        <v>21</v>
      </c>
      <c r="E86" s="46" t="s">
        <v>38</v>
      </c>
      <c r="F86" s="46" t="s">
        <v>66</v>
      </c>
      <c r="G86" s="43"/>
      <c r="H86" s="43">
        <f>D86*G86</f>
        <v>0</v>
      </c>
      <c r="I86" s="47">
        <f>HYPERLINK("https://gavrishseeds.ru/search?art=002650 ","Подробно...")</f>
        <v>0</v>
      </c>
      <c r="J86" s="48" t="s">
        <v>269</v>
      </c>
      <c r="K86" s="44" t="s">
        <v>270</v>
      </c>
      <c r="L86" s="44" t="s">
        <v>263</v>
      </c>
      <c r="M86" s="49">
        <v>10</v>
      </c>
    </row>
    <row r="87" spans="2:13" s="42" customFormat="1" ht="11.25" customHeight="1" outlineLevel="4">
      <c r="B87" s="43" t="s">
        <v>271</v>
      </c>
      <c r="C87" s="44" t="s">
        <v>272</v>
      </c>
      <c r="D87" s="50">
        <v>18</v>
      </c>
      <c r="E87" s="46" t="s">
        <v>38</v>
      </c>
      <c r="F87" s="46" t="s">
        <v>273</v>
      </c>
      <c r="G87" s="43"/>
      <c r="H87" s="43">
        <f>D87*G87</f>
        <v>0</v>
      </c>
      <c r="I87" s="47">
        <f>HYPERLINK("https://gavrishseeds.ru/search?art=002648 ","Подробно...")</f>
        <v>0</v>
      </c>
      <c r="J87" s="48" t="s">
        <v>261</v>
      </c>
      <c r="K87" s="44" t="s">
        <v>274</v>
      </c>
      <c r="L87" s="44" t="s">
        <v>263</v>
      </c>
      <c r="M87" s="49">
        <v>10</v>
      </c>
    </row>
    <row r="88" spans="2:13" s="42" customFormat="1" ht="11.25" customHeight="1" outlineLevel="4">
      <c r="B88" s="43" t="s">
        <v>275</v>
      </c>
      <c r="C88" s="44" t="s">
        <v>276</v>
      </c>
      <c r="D88" s="50">
        <v>21</v>
      </c>
      <c r="E88" s="46" t="s">
        <v>38</v>
      </c>
      <c r="F88" s="46" t="s">
        <v>50</v>
      </c>
      <c r="G88" s="43"/>
      <c r="H88" s="43">
        <f>D88*G88</f>
        <v>0</v>
      </c>
      <c r="I88" s="47">
        <f>HYPERLINK("https://gavrishseeds.ru/search?art=10003868 ","Подробно...")</f>
        <v>0</v>
      </c>
      <c r="J88" s="48" t="s">
        <v>269</v>
      </c>
      <c r="K88" s="44" t="s">
        <v>277</v>
      </c>
      <c r="L88" s="44" t="s">
        <v>263</v>
      </c>
      <c r="M88" s="49">
        <v>10</v>
      </c>
    </row>
    <row r="89" spans="2:13" s="42" customFormat="1" ht="11.25" customHeight="1" outlineLevel="4">
      <c r="B89" s="43" t="s">
        <v>278</v>
      </c>
      <c r="C89" s="44" t="s">
        <v>279</v>
      </c>
      <c r="D89" s="50">
        <v>32</v>
      </c>
      <c r="E89" s="46" t="s">
        <v>38</v>
      </c>
      <c r="F89" s="46" t="s">
        <v>100</v>
      </c>
      <c r="G89" s="43"/>
      <c r="H89" s="43">
        <f>D89*G89</f>
        <v>0</v>
      </c>
      <c r="I89" s="47">
        <f>HYPERLINK("https://gavrishseeds.ru/search?art=002649 ","Подробно...")</f>
        <v>0</v>
      </c>
      <c r="J89" s="48" t="s">
        <v>261</v>
      </c>
      <c r="K89" s="44" t="s">
        <v>280</v>
      </c>
      <c r="L89" s="44" t="s">
        <v>263</v>
      </c>
      <c r="M89" s="49">
        <v>10</v>
      </c>
    </row>
    <row r="90" spans="2:13" s="42" customFormat="1" ht="11.25" customHeight="1" outlineLevel="4">
      <c r="B90" s="43" t="s">
        <v>281</v>
      </c>
      <c r="C90" s="44" t="s">
        <v>282</v>
      </c>
      <c r="D90" s="50">
        <v>32</v>
      </c>
      <c r="E90" s="46" t="s">
        <v>38</v>
      </c>
      <c r="F90" s="46" t="s">
        <v>54</v>
      </c>
      <c r="G90" s="43"/>
      <c r="H90" s="43">
        <f>D90*G90</f>
        <v>0</v>
      </c>
      <c r="I90" s="47">
        <f>HYPERLINK("https://gavrishseeds.ru/search?art=10003867 ","Подробно...")</f>
        <v>0</v>
      </c>
      <c r="J90" s="48" t="s">
        <v>261</v>
      </c>
      <c r="K90" s="44" t="s">
        <v>283</v>
      </c>
      <c r="L90" s="44" t="s">
        <v>263</v>
      </c>
      <c r="M90" s="49">
        <v>10</v>
      </c>
    </row>
    <row r="91" spans="2:13" s="42" customFormat="1" ht="11.25" customHeight="1" outlineLevel="4">
      <c r="B91" s="43" t="s">
        <v>284</v>
      </c>
      <c r="C91" s="44" t="s">
        <v>285</v>
      </c>
      <c r="D91" s="50">
        <v>18</v>
      </c>
      <c r="E91" s="46" t="s">
        <v>38</v>
      </c>
      <c r="F91" s="46" t="s">
        <v>151</v>
      </c>
      <c r="G91" s="43"/>
      <c r="H91" s="43">
        <f>D91*G91</f>
        <v>0</v>
      </c>
      <c r="I91" s="47">
        <f>HYPERLINK("https://gavrishseeds.ru/search?art=10003866 ","Подробно...")</f>
        <v>0</v>
      </c>
      <c r="J91" s="48" t="s">
        <v>269</v>
      </c>
      <c r="K91" s="44" t="s">
        <v>286</v>
      </c>
      <c r="L91" s="44" t="s">
        <v>263</v>
      </c>
      <c r="M91" s="49">
        <v>10</v>
      </c>
    </row>
    <row r="92" spans="2:13" s="42" customFormat="1" ht="11.25" customHeight="1" outlineLevel="4">
      <c r="B92" s="43" t="s">
        <v>287</v>
      </c>
      <c r="C92" s="44" t="s">
        <v>288</v>
      </c>
      <c r="D92" s="50">
        <v>18</v>
      </c>
      <c r="E92" s="46" t="s">
        <v>38</v>
      </c>
      <c r="F92" s="46" t="s">
        <v>100</v>
      </c>
      <c r="G92" s="43"/>
      <c r="H92" s="43">
        <f>D92*G92</f>
        <v>0</v>
      </c>
      <c r="I92" s="47">
        <f>HYPERLINK("https://gavrishseeds.ru/search?art=002652 ","Подробно...")</f>
        <v>0</v>
      </c>
      <c r="J92" s="48" t="s">
        <v>261</v>
      </c>
      <c r="K92" s="44" t="s">
        <v>289</v>
      </c>
      <c r="L92" s="44" t="s">
        <v>263</v>
      </c>
      <c r="M92" s="49">
        <v>10</v>
      </c>
    </row>
    <row r="93" spans="2:13" s="42" customFormat="1" ht="11.25" customHeight="1" outlineLevel="4">
      <c r="B93" s="43" t="s">
        <v>290</v>
      </c>
      <c r="C93" s="44" t="s">
        <v>291</v>
      </c>
      <c r="D93" s="50">
        <v>18</v>
      </c>
      <c r="E93" s="46" t="s">
        <v>38</v>
      </c>
      <c r="F93" s="46" t="s">
        <v>292</v>
      </c>
      <c r="G93" s="43"/>
      <c r="H93" s="43">
        <f>D93*G93</f>
        <v>0</v>
      </c>
      <c r="I93" s="47">
        <f>HYPERLINK("https://gavrishseeds.ru/search?art=003363 ","Подробно...")</f>
        <v>0</v>
      </c>
      <c r="J93" s="48" t="s">
        <v>293</v>
      </c>
      <c r="K93" s="44" t="s">
        <v>294</v>
      </c>
      <c r="L93" s="44" t="s">
        <v>263</v>
      </c>
      <c r="M93" s="49">
        <v>10</v>
      </c>
    </row>
    <row r="94" spans="2:13" s="42" customFormat="1" ht="11.25" customHeight="1" outlineLevel="4">
      <c r="B94" s="43" t="s">
        <v>295</v>
      </c>
      <c r="C94" s="44" t="s">
        <v>296</v>
      </c>
      <c r="D94" s="50">
        <v>18</v>
      </c>
      <c r="E94" s="46" t="s">
        <v>38</v>
      </c>
      <c r="F94" s="46" t="s">
        <v>297</v>
      </c>
      <c r="G94" s="43"/>
      <c r="H94" s="43">
        <f>D94*G94</f>
        <v>0</v>
      </c>
      <c r="I94" s="47">
        <f>HYPERLINK("https://gavrishseeds.ru/search?art=1999947821 ","Подробно...")</f>
        <v>0</v>
      </c>
      <c r="J94" s="48" t="s">
        <v>298</v>
      </c>
      <c r="K94" s="44" t="s">
        <v>299</v>
      </c>
      <c r="L94" s="44" t="s">
        <v>263</v>
      </c>
      <c r="M94" s="49">
        <v>10</v>
      </c>
    </row>
    <row r="95" spans="2:13" s="42" customFormat="1" ht="11.25" customHeight="1" outlineLevel="4">
      <c r="B95" s="43" t="s">
        <v>300</v>
      </c>
      <c r="C95" s="44" t="s">
        <v>301</v>
      </c>
      <c r="D95" s="50">
        <v>60</v>
      </c>
      <c r="E95" s="46" t="s">
        <v>38</v>
      </c>
      <c r="F95" s="46" t="s">
        <v>302</v>
      </c>
      <c r="G95" s="43"/>
      <c r="H95" s="43">
        <f>D95*G95</f>
        <v>0</v>
      </c>
      <c r="I95" s="47">
        <f>HYPERLINK("https://gavrishseeds.ru/search?art=004210 ","Подробно...")</f>
        <v>0</v>
      </c>
      <c r="J95" s="48" t="s">
        <v>298</v>
      </c>
      <c r="K95" s="44" t="s">
        <v>303</v>
      </c>
      <c r="L95" s="44" t="s">
        <v>263</v>
      </c>
      <c r="M95" s="49">
        <v>10</v>
      </c>
    </row>
    <row r="96" spans="2:13" s="42" customFormat="1" ht="11.25" customHeight="1" outlineLevel="4">
      <c r="B96" s="43" t="s">
        <v>304</v>
      </c>
      <c r="C96" s="44" t="s">
        <v>305</v>
      </c>
      <c r="D96" s="50">
        <v>32</v>
      </c>
      <c r="E96" s="46" t="s">
        <v>38</v>
      </c>
      <c r="F96" s="46" t="s">
        <v>306</v>
      </c>
      <c r="G96" s="43"/>
      <c r="H96" s="43">
        <f>D96*G96</f>
        <v>0</v>
      </c>
      <c r="I96" s="47">
        <f>HYPERLINK("https://gavrishseeds.ru/search?art=002270 ","Подробно...")</f>
        <v>0</v>
      </c>
      <c r="J96" s="48" t="s">
        <v>298</v>
      </c>
      <c r="K96" s="44" t="s">
        <v>307</v>
      </c>
      <c r="L96" s="44" t="s">
        <v>263</v>
      </c>
      <c r="M96" s="49">
        <v>10</v>
      </c>
    </row>
    <row r="97" spans="2:13" s="42" customFormat="1" ht="11.25" customHeight="1" outlineLevel="4">
      <c r="B97" s="43" t="s">
        <v>308</v>
      </c>
      <c r="C97" s="44" t="s">
        <v>309</v>
      </c>
      <c r="D97" s="50">
        <v>32</v>
      </c>
      <c r="E97" s="46" t="s">
        <v>38</v>
      </c>
      <c r="F97" s="46" t="s">
        <v>310</v>
      </c>
      <c r="G97" s="43"/>
      <c r="H97" s="43">
        <f>D97*G97</f>
        <v>0</v>
      </c>
      <c r="I97" s="47">
        <f>HYPERLINK("https://gavrishseeds.ru/search?art=70000312 ","Подробно...")</f>
        <v>0</v>
      </c>
      <c r="J97" s="48" t="s">
        <v>269</v>
      </c>
      <c r="K97" s="44" t="s">
        <v>311</v>
      </c>
      <c r="L97" s="44" t="s">
        <v>263</v>
      </c>
      <c r="M97" s="49">
        <v>10</v>
      </c>
    </row>
    <row r="98" spans="2:13" s="42" customFormat="1" ht="11.25" customHeight="1" outlineLevel="4">
      <c r="B98" s="43" t="s">
        <v>312</v>
      </c>
      <c r="C98" s="44" t="s">
        <v>313</v>
      </c>
      <c r="D98" s="50">
        <v>27</v>
      </c>
      <c r="E98" s="46" t="s">
        <v>38</v>
      </c>
      <c r="F98" s="46" t="s">
        <v>220</v>
      </c>
      <c r="G98" s="43"/>
      <c r="H98" s="43">
        <f>D98*G98</f>
        <v>0</v>
      </c>
      <c r="I98" s="47">
        <f>HYPERLINK("https://gavrishseeds.ru/search?art=70000311 ","Подробно...")</f>
        <v>0</v>
      </c>
      <c r="J98" s="48" t="s">
        <v>261</v>
      </c>
      <c r="K98" s="44" t="s">
        <v>314</v>
      </c>
      <c r="L98" s="44" t="s">
        <v>263</v>
      </c>
      <c r="M98" s="49">
        <v>10</v>
      </c>
    </row>
    <row r="99" spans="2:13" s="42" customFormat="1" ht="11.25" customHeight="1" outlineLevel="4">
      <c r="B99" s="43" t="s">
        <v>315</v>
      </c>
      <c r="C99" s="44" t="s">
        <v>316</v>
      </c>
      <c r="D99" s="50">
        <v>18</v>
      </c>
      <c r="E99" s="46" t="s">
        <v>38</v>
      </c>
      <c r="F99" s="46" t="s">
        <v>317</v>
      </c>
      <c r="G99" s="43"/>
      <c r="H99" s="43">
        <f>D99*G99</f>
        <v>0</v>
      </c>
      <c r="I99" s="47">
        <f>HYPERLINK("https://gavrishseeds.ru/search?art=70000313 ","Подробно...")</f>
        <v>0</v>
      </c>
      <c r="J99" s="48" t="s">
        <v>261</v>
      </c>
      <c r="K99" s="44" t="s">
        <v>318</v>
      </c>
      <c r="L99" s="44" t="s">
        <v>263</v>
      </c>
      <c r="M99" s="49">
        <v>10</v>
      </c>
    </row>
    <row r="100" spans="2:13" s="59" customFormat="1" ht="11.25" customHeight="1" outlineLevel="4">
      <c r="B100" s="60" t="s">
        <v>319</v>
      </c>
      <c r="C100" s="61" t="s">
        <v>320</v>
      </c>
      <c r="D100" s="62">
        <v>18</v>
      </c>
      <c r="E100" s="63" t="s">
        <v>38</v>
      </c>
      <c r="F100" s="63" t="s">
        <v>321</v>
      </c>
      <c r="G100" s="60"/>
      <c r="H100" s="60">
        <f>D100*G100</f>
        <v>0</v>
      </c>
      <c r="I100" s="64">
        <f>HYPERLINK("https://gavrishseeds.ru/search?art=1071859066 ","Подробно...")</f>
        <v>0</v>
      </c>
      <c r="J100" s="65" t="s">
        <v>322</v>
      </c>
      <c r="K100" s="61" t="s">
        <v>323</v>
      </c>
      <c r="L100" s="61" t="s">
        <v>263</v>
      </c>
      <c r="M100" s="66">
        <v>0</v>
      </c>
    </row>
    <row r="101" spans="2:13" s="42" customFormat="1" ht="11.25" customHeight="1" outlineLevel="4">
      <c r="B101" s="43" t="s">
        <v>324</v>
      </c>
      <c r="C101" s="44" t="s">
        <v>325</v>
      </c>
      <c r="D101" s="50">
        <v>55</v>
      </c>
      <c r="E101" s="46" t="s">
        <v>38</v>
      </c>
      <c r="F101" s="46" t="s">
        <v>326</v>
      </c>
      <c r="G101" s="43"/>
      <c r="H101" s="43">
        <f>D101*G101</f>
        <v>0</v>
      </c>
      <c r="I101" s="47">
        <f>HYPERLINK("https://gavrishseeds.ru/search?art=004199 ","Подробно...")</f>
        <v>0</v>
      </c>
      <c r="J101" s="48" t="s">
        <v>293</v>
      </c>
      <c r="K101" s="44" t="s">
        <v>327</v>
      </c>
      <c r="L101" s="44" t="s">
        <v>263</v>
      </c>
      <c r="M101" s="49">
        <v>10</v>
      </c>
    </row>
    <row r="102" spans="2:13" s="42" customFormat="1" ht="11.25" customHeight="1" outlineLevel="4">
      <c r="B102" s="43" t="s">
        <v>328</v>
      </c>
      <c r="C102" s="44" t="s">
        <v>329</v>
      </c>
      <c r="D102" s="50">
        <v>18</v>
      </c>
      <c r="E102" s="46" t="s">
        <v>38</v>
      </c>
      <c r="F102" s="46" t="s">
        <v>100</v>
      </c>
      <c r="G102" s="43"/>
      <c r="H102" s="43">
        <f>D102*G102</f>
        <v>0</v>
      </c>
      <c r="I102" s="47">
        <f>HYPERLINK("https://gavrishseeds.ru/search?art=70000315 ","Подробно...")</f>
        <v>0</v>
      </c>
      <c r="J102" s="48" t="s">
        <v>269</v>
      </c>
      <c r="K102" s="44" t="s">
        <v>330</v>
      </c>
      <c r="L102" s="44" t="s">
        <v>263</v>
      </c>
      <c r="M102" s="49">
        <v>10</v>
      </c>
    </row>
    <row r="103" spans="2:13" s="42" customFormat="1" ht="11.25" customHeight="1" outlineLevel="4">
      <c r="B103" s="43" t="s">
        <v>331</v>
      </c>
      <c r="C103" s="44" t="s">
        <v>332</v>
      </c>
      <c r="D103" s="50">
        <v>18</v>
      </c>
      <c r="E103" s="46" t="s">
        <v>38</v>
      </c>
      <c r="F103" s="46" t="s">
        <v>245</v>
      </c>
      <c r="G103" s="43"/>
      <c r="H103" s="43">
        <f>D103*G103</f>
        <v>0</v>
      </c>
      <c r="I103" s="47">
        <f>HYPERLINK("https://gavrishseeds.ru/search?art=1071859069 ","Подробно...")</f>
        <v>0</v>
      </c>
      <c r="J103" s="48" t="s">
        <v>269</v>
      </c>
      <c r="K103" s="44" t="s">
        <v>333</v>
      </c>
      <c r="L103" s="44" t="s">
        <v>263</v>
      </c>
      <c r="M103" s="49">
        <v>10</v>
      </c>
    </row>
    <row r="104" spans="2:13" s="42" customFormat="1" ht="11.25" customHeight="1" outlineLevel="4">
      <c r="B104" s="43" t="s">
        <v>334</v>
      </c>
      <c r="C104" s="44" t="s">
        <v>335</v>
      </c>
      <c r="D104" s="50">
        <v>21</v>
      </c>
      <c r="E104" s="46" t="s">
        <v>38</v>
      </c>
      <c r="F104" s="46" t="s">
        <v>245</v>
      </c>
      <c r="G104" s="43"/>
      <c r="H104" s="43">
        <f>D104*G104</f>
        <v>0</v>
      </c>
      <c r="I104" s="47">
        <f>HYPERLINK("https://gavrishseeds.ru/search?art=70000314 ","Подробно...")</f>
        <v>0</v>
      </c>
      <c r="J104" s="48" t="s">
        <v>336</v>
      </c>
      <c r="K104" s="44" t="s">
        <v>337</v>
      </c>
      <c r="L104" s="44" t="s">
        <v>263</v>
      </c>
      <c r="M104" s="49">
        <v>10</v>
      </c>
    </row>
    <row r="105" spans="2:13" s="42" customFormat="1" ht="11.25" customHeight="1" outlineLevel="4">
      <c r="B105" s="43" t="s">
        <v>338</v>
      </c>
      <c r="C105" s="44" t="s">
        <v>339</v>
      </c>
      <c r="D105" s="50">
        <v>18</v>
      </c>
      <c r="E105" s="46" t="s">
        <v>38</v>
      </c>
      <c r="F105" s="46" t="s">
        <v>256</v>
      </c>
      <c r="G105" s="43"/>
      <c r="H105" s="43">
        <f>D105*G105</f>
        <v>0</v>
      </c>
      <c r="I105" s="47">
        <f>HYPERLINK("https://gavrishseeds.ru/search?art=10003865 ","Подробно...")</f>
        <v>0</v>
      </c>
      <c r="J105" s="48" t="s">
        <v>298</v>
      </c>
      <c r="K105" s="44" t="s">
        <v>340</v>
      </c>
      <c r="L105" s="44" t="s">
        <v>263</v>
      </c>
      <c r="M105" s="49">
        <v>10</v>
      </c>
    </row>
    <row r="106" spans="2:13" s="42" customFormat="1" ht="11.25" customHeight="1" outlineLevel="4">
      <c r="B106" s="43" t="s">
        <v>341</v>
      </c>
      <c r="C106" s="44" t="s">
        <v>342</v>
      </c>
      <c r="D106" s="50">
        <v>37</v>
      </c>
      <c r="E106" s="46" t="s">
        <v>38</v>
      </c>
      <c r="F106" s="46" t="s">
        <v>245</v>
      </c>
      <c r="G106" s="43"/>
      <c r="H106" s="43">
        <f>D106*G106</f>
        <v>0</v>
      </c>
      <c r="I106" s="47">
        <f>HYPERLINK("https://gavrishseeds.ru/search?art=10718083 ","Подробно...")</f>
        <v>0</v>
      </c>
      <c r="J106" s="48" t="s">
        <v>269</v>
      </c>
      <c r="K106" s="44" t="s">
        <v>343</v>
      </c>
      <c r="L106" s="44" t="s">
        <v>263</v>
      </c>
      <c r="M106" s="49">
        <v>10</v>
      </c>
    </row>
    <row r="107" spans="2:13" s="42" customFormat="1" ht="11.25" customHeight="1" outlineLevel="4">
      <c r="B107" s="43" t="s">
        <v>344</v>
      </c>
      <c r="C107" s="44" t="s">
        <v>345</v>
      </c>
      <c r="D107" s="50">
        <v>65</v>
      </c>
      <c r="E107" s="46" t="s">
        <v>38</v>
      </c>
      <c r="F107" s="46" t="s">
        <v>54</v>
      </c>
      <c r="G107" s="43"/>
      <c r="H107" s="43">
        <f>D107*G107</f>
        <v>0</v>
      </c>
      <c r="I107" s="47">
        <f>HYPERLINK("https://gavrishseeds.ru/search?art=10005829 ","Подробно...")</f>
        <v>0</v>
      </c>
      <c r="J107" s="48" t="s">
        <v>336</v>
      </c>
      <c r="K107" s="44" t="s">
        <v>346</v>
      </c>
      <c r="L107" s="44" t="s">
        <v>263</v>
      </c>
      <c r="M107" s="49">
        <v>10</v>
      </c>
    </row>
    <row r="108" spans="2:13" s="42" customFormat="1" ht="11.25" customHeight="1" outlineLevel="4">
      <c r="B108" s="43" t="s">
        <v>347</v>
      </c>
      <c r="C108" s="44" t="s">
        <v>348</v>
      </c>
      <c r="D108" s="50">
        <v>60</v>
      </c>
      <c r="E108" s="46" t="s">
        <v>38</v>
      </c>
      <c r="F108" s="46" t="s">
        <v>122</v>
      </c>
      <c r="G108" s="43"/>
      <c r="H108" s="43">
        <f>D108*G108</f>
        <v>0</v>
      </c>
      <c r="I108" s="47">
        <f>HYPERLINK("https://gavrishseeds.ru/search?art=10005830 ","Подробно...")</f>
        <v>0</v>
      </c>
      <c r="J108" s="48" t="s">
        <v>336</v>
      </c>
      <c r="K108" s="44" t="s">
        <v>349</v>
      </c>
      <c r="L108" s="44" t="s">
        <v>263</v>
      </c>
      <c r="M108" s="49">
        <v>10</v>
      </c>
    </row>
    <row r="109" spans="2:13" s="42" customFormat="1" ht="11.25" customHeight="1" outlineLevel="4">
      <c r="B109" s="43" t="s">
        <v>350</v>
      </c>
      <c r="C109" s="44" t="s">
        <v>351</v>
      </c>
      <c r="D109" s="50">
        <v>60</v>
      </c>
      <c r="E109" s="46" t="s">
        <v>38</v>
      </c>
      <c r="F109" s="46" t="s">
        <v>352</v>
      </c>
      <c r="G109" s="43"/>
      <c r="H109" s="43">
        <f>D109*G109</f>
        <v>0</v>
      </c>
      <c r="I109" s="47">
        <f>HYPERLINK("https://gavrishseeds.ru/search?art=10005831 ","Подробно...")</f>
        <v>0</v>
      </c>
      <c r="J109" s="48" t="s">
        <v>336</v>
      </c>
      <c r="K109" s="44" t="s">
        <v>353</v>
      </c>
      <c r="L109" s="44" t="s">
        <v>263</v>
      </c>
      <c r="M109" s="49">
        <v>10</v>
      </c>
    </row>
    <row r="110" spans="2:13" s="42" customFormat="1" ht="11.25" customHeight="1" outlineLevel="4">
      <c r="B110" s="43" t="s">
        <v>354</v>
      </c>
      <c r="C110" s="44" t="s">
        <v>355</v>
      </c>
      <c r="D110" s="50">
        <v>65</v>
      </c>
      <c r="E110" s="46" t="s">
        <v>38</v>
      </c>
      <c r="F110" s="46" t="s">
        <v>356</v>
      </c>
      <c r="G110" s="43"/>
      <c r="H110" s="43">
        <f>D110*G110</f>
        <v>0</v>
      </c>
      <c r="I110" s="47">
        <f>HYPERLINK("https://gavrishseeds.ru/search?art=10005832 ","Подробно...")</f>
        <v>0</v>
      </c>
      <c r="J110" s="48" t="s">
        <v>336</v>
      </c>
      <c r="K110" s="44" t="s">
        <v>357</v>
      </c>
      <c r="L110" s="44" t="s">
        <v>263</v>
      </c>
      <c r="M110" s="49">
        <v>10</v>
      </c>
    </row>
    <row r="111" spans="2:13" ht="11.25" customHeight="1" outlineLevel="3">
      <c r="B111" s="41" t="s">
        <v>358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</row>
    <row r="112" spans="2:13" s="42" customFormat="1" ht="11.25" customHeight="1" outlineLevel="4">
      <c r="B112" s="43" t="s">
        <v>359</v>
      </c>
      <c r="C112" s="44" t="s">
        <v>360</v>
      </c>
      <c r="D112" s="50">
        <v>65</v>
      </c>
      <c r="E112" s="46" t="s">
        <v>38</v>
      </c>
      <c r="F112" s="46" t="s">
        <v>361</v>
      </c>
      <c r="G112" s="43"/>
      <c r="H112" s="43">
        <f>D112*G112</f>
        <v>0</v>
      </c>
      <c r="I112" s="47">
        <f>HYPERLINK("https://gavrishseeds.ru/search?art=1999944513 ","Подробно...")</f>
        <v>0</v>
      </c>
      <c r="J112" s="48" t="s">
        <v>136</v>
      </c>
      <c r="K112" s="44" t="s">
        <v>362</v>
      </c>
      <c r="L112" s="44" t="s">
        <v>80</v>
      </c>
      <c r="M112" s="49">
        <v>1</v>
      </c>
    </row>
    <row r="113" spans="2:13" s="42" customFormat="1" ht="11.25" customHeight="1" outlineLevel="4">
      <c r="B113" s="43" t="s">
        <v>363</v>
      </c>
      <c r="C113" s="44" t="s">
        <v>364</v>
      </c>
      <c r="D113" s="50">
        <v>115</v>
      </c>
      <c r="E113" s="46" t="s">
        <v>38</v>
      </c>
      <c r="F113" s="46" t="s">
        <v>361</v>
      </c>
      <c r="G113" s="43"/>
      <c r="H113" s="43">
        <f>D113*G113</f>
        <v>0</v>
      </c>
      <c r="I113" s="47">
        <f>HYPERLINK("https://gavrishseeds.ru/search?art=1999944512 ","Подробно...")</f>
        <v>0</v>
      </c>
      <c r="J113" s="48" t="s">
        <v>221</v>
      </c>
      <c r="K113" s="44" t="s">
        <v>365</v>
      </c>
      <c r="L113" s="44" t="s">
        <v>80</v>
      </c>
      <c r="M113" s="49">
        <v>1</v>
      </c>
    </row>
    <row r="114" spans="2:13" s="59" customFormat="1" ht="11.25" customHeight="1" outlineLevel="4">
      <c r="B114" s="60" t="s">
        <v>366</v>
      </c>
      <c r="C114" s="61" t="s">
        <v>367</v>
      </c>
      <c r="D114" s="62">
        <v>77</v>
      </c>
      <c r="E114" s="63" t="s">
        <v>38</v>
      </c>
      <c r="F114" s="63" t="s">
        <v>356</v>
      </c>
      <c r="G114" s="60"/>
      <c r="H114" s="60">
        <f>D114*G114</f>
        <v>0</v>
      </c>
      <c r="I114" s="64">
        <f>HYPERLINK("https://gavrishseeds.ru/search?art=1071863213 ","Подробно...")</f>
        <v>0</v>
      </c>
      <c r="J114" s="65" t="s">
        <v>136</v>
      </c>
      <c r="K114" s="61" t="s">
        <v>368</v>
      </c>
      <c r="L114" s="61"/>
      <c r="M114" s="66">
        <v>0</v>
      </c>
    </row>
    <row r="115" spans="2:13" s="59" customFormat="1" ht="11.25" customHeight="1" outlineLevel="4">
      <c r="B115" s="60" t="s">
        <v>369</v>
      </c>
      <c r="C115" s="61" t="s">
        <v>370</v>
      </c>
      <c r="D115" s="62">
        <v>105</v>
      </c>
      <c r="E115" s="63" t="s">
        <v>38</v>
      </c>
      <c r="F115" s="63" t="s">
        <v>356</v>
      </c>
      <c r="G115" s="60"/>
      <c r="H115" s="60">
        <f>D115*G115</f>
        <v>0</v>
      </c>
      <c r="I115" s="64">
        <f>HYPERLINK("https://gavrishseeds.ru/search?art=1071863213 ","Подробно...")</f>
        <v>0</v>
      </c>
      <c r="J115" s="65" t="s">
        <v>221</v>
      </c>
      <c r="K115" s="61" t="s">
        <v>371</v>
      </c>
      <c r="L115" s="61"/>
      <c r="M115" s="66">
        <v>0</v>
      </c>
    </row>
    <row r="116" spans="2:13" s="42" customFormat="1" ht="11.25" customHeight="1" outlineLevel="4">
      <c r="B116" s="43" t="s">
        <v>372</v>
      </c>
      <c r="C116" s="44" t="s">
        <v>373</v>
      </c>
      <c r="D116" s="50">
        <v>63</v>
      </c>
      <c r="E116" s="46" t="s">
        <v>38</v>
      </c>
      <c r="F116" s="46" t="s">
        <v>374</v>
      </c>
      <c r="G116" s="43"/>
      <c r="H116" s="43">
        <f>D116*G116</f>
        <v>0</v>
      </c>
      <c r="I116" s="47">
        <f>HYPERLINK("https://gavrishseeds.ru/search?art=1999944515 ","Подробно...")</f>
        <v>0</v>
      </c>
      <c r="J116" s="48" t="s">
        <v>136</v>
      </c>
      <c r="K116" s="44" t="s">
        <v>375</v>
      </c>
      <c r="L116" s="44" t="s">
        <v>80</v>
      </c>
      <c r="M116" s="49">
        <v>1</v>
      </c>
    </row>
    <row r="117" spans="2:13" s="42" customFormat="1" ht="11.25" customHeight="1" outlineLevel="4">
      <c r="B117" s="43" t="s">
        <v>376</v>
      </c>
      <c r="C117" s="44" t="s">
        <v>377</v>
      </c>
      <c r="D117" s="50">
        <v>124</v>
      </c>
      <c r="E117" s="46" t="s">
        <v>38</v>
      </c>
      <c r="F117" s="46" t="s">
        <v>374</v>
      </c>
      <c r="G117" s="43"/>
      <c r="H117" s="43">
        <f>D117*G117</f>
        <v>0</v>
      </c>
      <c r="I117" s="47">
        <f>HYPERLINK("https://gavrishseeds.ru/search?art=1999944514 ","Подробно...")</f>
        <v>0</v>
      </c>
      <c r="J117" s="48" t="s">
        <v>221</v>
      </c>
      <c r="K117" s="44" t="s">
        <v>378</v>
      </c>
      <c r="L117" s="44" t="s">
        <v>80</v>
      </c>
      <c r="M117" s="49">
        <v>1</v>
      </c>
    </row>
    <row r="118" spans="2:13" s="42" customFormat="1" ht="11.25" customHeight="1" outlineLevel="4">
      <c r="B118" s="43" t="s">
        <v>379</v>
      </c>
      <c r="C118" s="44" t="s">
        <v>380</v>
      </c>
      <c r="D118" s="50">
        <v>34</v>
      </c>
      <c r="E118" s="46" t="s">
        <v>38</v>
      </c>
      <c r="F118" s="46" t="s">
        <v>122</v>
      </c>
      <c r="G118" s="43"/>
      <c r="H118" s="43">
        <f>D118*G118</f>
        <v>0</v>
      </c>
      <c r="I118" s="47">
        <f>HYPERLINK("https://gavrishseeds.ru/search?art=1999947775 ","Подробно...")</f>
        <v>0</v>
      </c>
      <c r="J118" s="48" t="s">
        <v>132</v>
      </c>
      <c r="K118" s="44" t="s">
        <v>381</v>
      </c>
      <c r="L118" s="44" t="s">
        <v>80</v>
      </c>
      <c r="M118" s="49">
        <v>1</v>
      </c>
    </row>
    <row r="119" spans="2:13" s="42" customFormat="1" ht="11.25" customHeight="1" outlineLevel="4">
      <c r="B119" s="43" t="s">
        <v>382</v>
      </c>
      <c r="C119" s="44" t="s">
        <v>383</v>
      </c>
      <c r="D119" s="50">
        <v>67</v>
      </c>
      <c r="E119" s="46" t="s">
        <v>38</v>
      </c>
      <c r="F119" s="46" t="s">
        <v>122</v>
      </c>
      <c r="G119" s="43"/>
      <c r="H119" s="43">
        <f>D119*G119</f>
        <v>0</v>
      </c>
      <c r="I119" s="47">
        <f>HYPERLINK("https://gavrishseeds.ru/search?art=10005020 ","Подробно...")</f>
        <v>0</v>
      </c>
      <c r="J119" s="48" t="s">
        <v>83</v>
      </c>
      <c r="K119" s="44" t="s">
        <v>384</v>
      </c>
      <c r="L119" s="44" t="s">
        <v>80</v>
      </c>
      <c r="M119" s="49">
        <v>1</v>
      </c>
    </row>
    <row r="120" spans="2:13" s="42" customFormat="1" ht="11.25" customHeight="1" outlineLevel="4">
      <c r="B120" s="43" t="s">
        <v>385</v>
      </c>
      <c r="C120" s="44" t="s">
        <v>386</v>
      </c>
      <c r="D120" s="50">
        <v>56</v>
      </c>
      <c r="E120" s="46" t="s">
        <v>38</v>
      </c>
      <c r="F120" s="46" t="s">
        <v>50</v>
      </c>
      <c r="G120" s="43"/>
      <c r="H120" s="43">
        <f>D120*G120</f>
        <v>0</v>
      </c>
      <c r="I120" s="47">
        <f>HYPERLINK("https://gavrishseeds.ru/search?art=1999947997 ","Подробно...")</f>
        <v>0</v>
      </c>
      <c r="J120" s="48" t="s">
        <v>136</v>
      </c>
      <c r="K120" s="44" t="s">
        <v>387</v>
      </c>
      <c r="L120" s="44" t="s">
        <v>80</v>
      </c>
      <c r="M120" s="49">
        <v>1</v>
      </c>
    </row>
    <row r="121" spans="2:13" s="42" customFormat="1" ht="11.25" customHeight="1" outlineLevel="4">
      <c r="B121" s="43" t="s">
        <v>388</v>
      </c>
      <c r="C121" s="44" t="s">
        <v>389</v>
      </c>
      <c r="D121" s="50">
        <v>89</v>
      </c>
      <c r="E121" s="46" t="s">
        <v>38</v>
      </c>
      <c r="F121" s="46" t="s">
        <v>390</v>
      </c>
      <c r="G121" s="43"/>
      <c r="H121" s="43">
        <f>D121*G121</f>
        <v>0</v>
      </c>
      <c r="I121" s="47">
        <f>HYPERLINK("https://gavrishseeds.ru/search?art=1999947997 ","Подробно...")</f>
        <v>0</v>
      </c>
      <c r="J121" s="48" t="s">
        <v>221</v>
      </c>
      <c r="K121" s="44" t="s">
        <v>391</v>
      </c>
      <c r="L121" s="44" t="s">
        <v>80</v>
      </c>
      <c r="M121" s="49">
        <v>1</v>
      </c>
    </row>
    <row r="122" spans="2:13" s="59" customFormat="1" ht="11.25" customHeight="1" outlineLevel="4">
      <c r="B122" s="60" t="s">
        <v>392</v>
      </c>
      <c r="C122" s="61" t="s">
        <v>393</v>
      </c>
      <c r="D122" s="62">
        <v>32</v>
      </c>
      <c r="E122" s="63" t="s">
        <v>38</v>
      </c>
      <c r="F122" s="63" t="s">
        <v>394</v>
      </c>
      <c r="G122" s="60"/>
      <c r="H122" s="60">
        <f>D122*G122</f>
        <v>0</v>
      </c>
      <c r="I122" s="64">
        <f>HYPERLINK("https://gavrishseeds.ru/search?art=1071863215 ","Подробно...")</f>
        <v>0</v>
      </c>
      <c r="J122" s="65" t="s">
        <v>136</v>
      </c>
      <c r="K122" s="61" t="s">
        <v>395</v>
      </c>
      <c r="L122" s="61" t="s">
        <v>80</v>
      </c>
      <c r="M122" s="66">
        <v>0</v>
      </c>
    </row>
    <row r="123" spans="2:13" s="59" customFormat="1" ht="11.25" customHeight="1" outlineLevel="4">
      <c r="B123" s="60" t="s">
        <v>396</v>
      </c>
      <c r="C123" s="61" t="s">
        <v>397</v>
      </c>
      <c r="D123" s="62">
        <v>55</v>
      </c>
      <c r="E123" s="63" t="s">
        <v>38</v>
      </c>
      <c r="F123" s="63" t="s">
        <v>394</v>
      </c>
      <c r="G123" s="60"/>
      <c r="H123" s="60">
        <f>D123*G123</f>
        <v>0</v>
      </c>
      <c r="I123" s="64">
        <f>HYPERLINK("https://gavrishseeds.ru/search?art=1071863215 ","Подробно...")</f>
        <v>0</v>
      </c>
      <c r="J123" s="65" t="s">
        <v>221</v>
      </c>
      <c r="K123" s="61" t="s">
        <v>398</v>
      </c>
      <c r="L123" s="61" t="s">
        <v>80</v>
      </c>
      <c r="M123" s="66">
        <v>0</v>
      </c>
    </row>
    <row r="124" spans="2:13" s="42" customFormat="1" ht="11.25" customHeight="1" outlineLevel="4">
      <c r="B124" s="43" t="s">
        <v>399</v>
      </c>
      <c r="C124" s="44" t="s">
        <v>400</v>
      </c>
      <c r="D124" s="50">
        <v>34</v>
      </c>
      <c r="E124" s="46" t="s">
        <v>38</v>
      </c>
      <c r="F124" s="46" t="s">
        <v>66</v>
      </c>
      <c r="G124" s="43"/>
      <c r="H124" s="43">
        <f>D124*G124</f>
        <v>0</v>
      </c>
      <c r="I124" s="47">
        <f>HYPERLINK("https://gavrishseeds.ru/search?art=1999944496 ","Подробно...")</f>
        <v>0</v>
      </c>
      <c r="J124" s="48" t="s">
        <v>136</v>
      </c>
      <c r="K124" s="44" t="s">
        <v>401</v>
      </c>
      <c r="L124" s="44" t="s">
        <v>80</v>
      </c>
      <c r="M124" s="49">
        <v>1</v>
      </c>
    </row>
    <row r="125" spans="2:13" s="42" customFormat="1" ht="11.25" customHeight="1" outlineLevel="4">
      <c r="B125" s="43" t="s">
        <v>402</v>
      </c>
      <c r="C125" s="44" t="s">
        <v>403</v>
      </c>
      <c r="D125" s="50">
        <v>67</v>
      </c>
      <c r="E125" s="46" t="s">
        <v>38</v>
      </c>
      <c r="F125" s="46" t="s">
        <v>66</v>
      </c>
      <c r="G125" s="43"/>
      <c r="H125" s="43">
        <f>D125*G125</f>
        <v>0</v>
      </c>
      <c r="I125" s="47">
        <f>HYPERLINK("https://gavrishseeds.ru/search?art=1999944497 ","Подробно...")</f>
        <v>0</v>
      </c>
      <c r="J125" s="48" t="s">
        <v>221</v>
      </c>
      <c r="K125" s="44" t="s">
        <v>404</v>
      </c>
      <c r="L125" s="44" t="s">
        <v>80</v>
      </c>
      <c r="M125" s="49">
        <v>1</v>
      </c>
    </row>
    <row r="126" spans="2:13" s="42" customFormat="1" ht="11.25" customHeight="1" outlineLevel="4">
      <c r="B126" s="43" t="s">
        <v>405</v>
      </c>
      <c r="C126" s="44" t="s">
        <v>406</v>
      </c>
      <c r="D126" s="50">
        <v>34</v>
      </c>
      <c r="E126" s="46" t="s">
        <v>38</v>
      </c>
      <c r="F126" s="46" t="s">
        <v>151</v>
      </c>
      <c r="G126" s="43"/>
      <c r="H126" s="43">
        <f>D126*G126</f>
        <v>0</v>
      </c>
      <c r="I126" s="47">
        <f>HYPERLINK("https://gavrishseeds.ru/search?art=1999948015 ","Подробно...")</f>
        <v>0</v>
      </c>
      <c r="J126" s="48" t="s">
        <v>136</v>
      </c>
      <c r="K126" s="44" t="s">
        <v>407</v>
      </c>
      <c r="L126" s="44" t="s">
        <v>80</v>
      </c>
      <c r="M126" s="49">
        <v>1</v>
      </c>
    </row>
    <row r="127" spans="2:13" s="67" customFormat="1" ht="11.25" customHeight="1" outlineLevel="4">
      <c r="B127" s="68" t="s">
        <v>408</v>
      </c>
      <c r="C127" s="69" t="s">
        <v>409</v>
      </c>
      <c r="D127" s="70">
        <v>67</v>
      </c>
      <c r="E127" s="71" t="s">
        <v>38</v>
      </c>
      <c r="F127" s="71" t="s">
        <v>151</v>
      </c>
      <c r="G127" s="68"/>
      <c r="H127" s="68">
        <f>D127*G127</f>
        <v>0</v>
      </c>
      <c r="I127" s="72">
        <f>HYPERLINK("https://gavrishseeds.ru/search?art=1999948014 ","Подробно...")</f>
        <v>0</v>
      </c>
      <c r="J127" s="73" t="s">
        <v>221</v>
      </c>
      <c r="K127" s="69" t="s">
        <v>410</v>
      </c>
      <c r="L127" s="69" t="s">
        <v>80</v>
      </c>
      <c r="M127" s="74">
        <v>1</v>
      </c>
    </row>
    <row r="128" spans="2:13" s="42" customFormat="1" ht="11.25" customHeight="1" outlineLevel="4">
      <c r="B128" s="43" t="s">
        <v>411</v>
      </c>
      <c r="C128" s="44" t="s">
        <v>412</v>
      </c>
      <c r="D128" s="50">
        <v>62</v>
      </c>
      <c r="E128" s="46" t="s">
        <v>38</v>
      </c>
      <c r="F128" s="46" t="s">
        <v>100</v>
      </c>
      <c r="G128" s="43"/>
      <c r="H128" s="43">
        <f>D128*G128</f>
        <v>0</v>
      </c>
      <c r="I128" s="47">
        <f>HYPERLINK("https://gavrishseeds.ru/search?art=1999948010 ","Подробно...")</f>
        <v>0</v>
      </c>
      <c r="J128" s="48" t="s">
        <v>221</v>
      </c>
      <c r="K128" s="44" t="s">
        <v>413</v>
      </c>
      <c r="L128" s="44" t="s">
        <v>80</v>
      </c>
      <c r="M128" s="49">
        <v>1</v>
      </c>
    </row>
    <row r="129" spans="2:13" s="51" customFormat="1" ht="11.25" customHeight="1" outlineLevel="4">
      <c r="B129" s="52" t="s">
        <v>414</v>
      </c>
      <c r="C129" s="53" t="s">
        <v>415</v>
      </c>
      <c r="D129" s="54">
        <v>46</v>
      </c>
      <c r="E129" s="55" t="s">
        <v>38</v>
      </c>
      <c r="F129" s="55" t="s">
        <v>416</v>
      </c>
      <c r="G129" s="52"/>
      <c r="H129" s="52">
        <f>D129*G129</f>
        <v>0</v>
      </c>
      <c r="I129" s="56">
        <f>HYPERLINK("https://gavrishseeds.ru/search?art=1071863248 ","Подробно...")</f>
        <v>0</v>
      </c>
      <c r="J129" s="57" t="s">
        <v>136</v>
      </c>
      <c r="K129" s="53" t="s">
        <v>417</v>
      </c>
      <c r="L129" s="53" t="s">
        <v>80</v>
      </c>
      <c r="M129" s="58">
        <v>1</v>
      </c>
    </row>
    <row r="130" spans="2:13" s="51" customFormat="1" ht="11.25" customHeight="1" outlineLevel="4">
      <c r="B130" s="52" t="s">
        <v>418</v>
      </c>
      <c r="C130" s="53" t="s">
        <v>419</v>
      </c>
      <c r="D130" s="54">
        <v>92</v>
      </c>
      <c r="E130" s="55" t="s">
        <v>38</v>
      </c>
      <c r="F130" s="55" t="s">
        <v>416</v>
      </c>
      <c r="G130" s="52"/>
      <c r="H130" s="52">
        <f>D130*G130</f>
        <v>0</v>
      </c>
      <c r="I130" s="56">
        <f>HYPERLINK("https://gavrishseeds.ru/search?art=1071863250 ","Подробно...")</f>
        <v>0</v>
      </c>
      <c r="J130" s="57" t="s">
        <v>221</v>
      </c>
      <c r="K130" s="53" t="s">
        <v>420</v>
      </c>
      <c r="L130" s="53" t="s">
        <v>80</v>
      </c>
      <c r="M130" s="58">
        <v>1</v>
      </c>
    </row>
    <row r="131" spans="2:13" s="42" customFormat="1" ht="11.25" customHeight="1" outlineLevel="4">
      <c r="B131" s="43" t="s">
        <v>421</v>
      </c>
      <c r="C131" s="44" t="s">
        <v>422</v>
      </c>
      <c r="D131" s="50">
        <v>65</v>
      </c>
      <c r="E131" s="46" t="s">
        <v>38</v>
      </c>
      <c r="F131" s="46" t="s">
        <v>292</v>
      </c>
      <c r="G131" s="43"/>
      <c r="H131" s="43">
        <f>D131*G131</f>
        <v>0</v>
      </c>
      <c r="I131" s="47">
        <f>HYPERLINK("https://gavrishseeds.ru/search?art=10000868 ","Подробно...")</f>
        <v>0</v>
      </c>
      <c r="J131" s="48" t="s">
        <v>136</v>
      </c>
      <c r="K131" s="44" t="s">
        <v>423</v>
      </c>
      <c r="L131" s="44" t="s">
        <v>80</v>
      </c>
      <c r="M131" s="49">
        <v>1</v>
      </c>
    </row>
    <row r="132" spans="2:13" s="42" customFormat="1" ht="11.25" customHeight="1" outlineLevel="4">
      <c r="B132" s="43" t="s">
        <v>424</v>
      </c>
      <c r="C132" s="44" t="s">
        <v>425</v>
      </c>
      <c r="D132" s="50">
        <v>110</v>
      </c>
      <c r="E132" s="46" t="s">
        <v>38</v>
      </c>
      <c r="F132" s="46" t="s">
        <v>292</v>
      </c>
      <c r="G132" s="43"/>
      <c r="H132" s="43">
        <f>D132*G132</f>
        <v>0</v>
      </c>
      <c r="I132" s="47">
        <f>HYPERLINK("https://gavrishseeds.ru/search?art=10000869 ","Подробно...")</f>
        <v>0</v>
      </c>
      <c r="J132" s="48" t="s">
        <v>221</v>
      </c>
      <c r="K132" s="44" t="s">
        <v>426</v>
      </c>
      <c r="L132" s="44" t="s">
        <v>80</v>
      </c>
      <c r="M132" s="49">
        <v>1</v>
      </c>
    </row>
    <row r="133" spans="2:13" s="42" customFormat="1" ht="11.25" customHeight="1" outlineLevel="4">
      <c r="B133" s="43" t="s">
        <v>427</v>
      </c>
      <c r="C133" s="44" t="s">
        <v>428</v>
      </c>
      <c r="D133" s="50">
        <v>65</v>
      </c>
      <c r="E133" s="46" t="s">
        <v>38</v>
      </c>
      <c r="F133" s="46" t="s">
        <v>429</v>
      </c>
      <c r="G133" s="43"/>
      <c r="H133" s="43">
        <f>D133*G133</f>
        <v>0</v>
      </c>
      <c r="I133" s="47">
        <f>HYPERLINK("https://gavrishseeds.ru/search?art=1911812 ","Подробно...")</f>
        <v>0</v>
      </c>
      <c r="J133" s="48" t="s">
        <v>136</v>
      </c>
      <c r="K133" s="44" t="s">
        <v>430</v>
      </c>
      <c r="L133" s="44" t="s">
        <v>80</v>
      </c>
      <c r="M133" s="49">
        <v>1</v>
      </c>
    </row>
    <row r="134" spans="2:13" s="42" customFormat="1" ht="11.25" customHeight="1" outlineLevel="4">
      <c r="B134" s="43" t="s">
        <v>431</v>
      </c>
      <c r="C134" s="44" t="s">
        <v>432</v>
      </c>
      <c r="D134" s="50">
        <v>147</v>
      </c>
      <c r="E134" s="46" t="s">
        <v>38</v>
      </c>
      <c r="F134" s="46" t="s">
        <v>429</v>
      </c>
      <c r="G134" s="43"/>
      <c r="H134" s="43">
        <f>D134*G134</f>
        <v>0</v>
      </c>
      <c r="I134" s="47">
        <f>HYPERLINK("https://gavrishseeds.ru/search?art=1911814 ","Подробно...")</f>
        <v>0</v>
      </c>
      <c r="J134" s="48" t="s">
        <v>221</v>
      </c>
      <c r="K134" s="44" t="s">
        <v>433</v>
      </c>
      <c r="L134" s="44" t="s">
        <v>80</v>
      </c>
      <c r="M134" s="49">
        <v>1</v>
      </c>
    </row>
    <row r="135" spans="2:13" s="42" customFormat="1" ht="11.25" customHeight="1" outlineLevel="4">
      <c r="B135" s="43" t="s">
        <v>434</v>
      </c>
      <c r="C135" s="44" t="s">
        <v>435</v>
      </c>
      <c r="D135" s="50">
        <v>86.1</v>
      </c>
      <c r="E135" s="46" t="s">
        <v>38</v>
      </c>
      <c r="F135" s="46" t="s">
        <v>436</v>
      </c>
      <c r="G135" s="43"/>
      <c r="H135" s="43">
        <f>D135*G135</f>
        <v>0</v>
      </c>
      <c r="I135" s="47">
        <f>HYPERLINK("https://gavrishseeds.ru/search?art=1999944521 ","Подробно...")</f>
        <v>0</v>
      </c>
      <c r="J135" s="48" t="s">
        <v>136</v>
      </c>
      <c r="K135" s="44" t="s">
        <v>437</v>
      </c>
      <c r="L135" s="44" t="s">
        <v>80</v>
      </c>
      <c r="M135" s="49">
        <v>1</v>
      </c>
    </row>
    <row r="136" spans="2:13" s="42" customFormat="1" ht="11.25" customHeight="1" outlineLevel="4">
      <c r="B136" s="43" t="s">
        <v>438</v>
      </c>
      <c r="C136" s="44" t="s">
        <v>439</v>
      </c>
      <c r="D136" s="50">
        <v>128</v>
      </c>
      <c r="E136" s="46" t="s">
        <v>38</v>
      </c>
      <c r="F136" s="46" t="s">
        <v>440</v>
      </c>
      <c r="G136" s="43"/>
      <c r="H136" s="43">
        <f>D136*G136</f>
        <v>0</v>
      </c>
      <c r="I136" s="47">
        <f>HYPERLINK("https://gavrishseeds.ru/search?art=1999944520 ","Подробно...")</f>
        <v>0</v>
      </c>
      <c r="J136" s="48" t="s">
        <v>221</v>
      </c>
      <c r="K136" s="44" t="s">
        <v>441</v>
      </c>
      <c r="L136" s="44" t="s">
        <v>80</v>
      </c>
      <c r="M136" s="49">
        <v>1</v>
      </c>
    </row>
    <row r="137" spans="2:13" s="42" customFormat="1" ht="11.25" customHeight="1" outlineLevel="4">
      <c r="B137" s="43" t="s">
        <v>442</v>
      </c>
      <c r="C137" s="44" t="s">
        <v>443</v>
      </c>
      <c r="D137" s="50">
        <v>120</v>
      </c>
      <c r="E137" s="46" t="s">
        <v>38</v>
      </c>
      <c r="F137" s="46" t="s">
        <v>100</v>
      </c>
      <c r="G137" s="43"/>
      <c r="H137" s="43">
        <f>D137*G137</f>
        <v>0</v>
      </c>
      <c r="I137" s="47">
        <f>HYPERLINK("https://gavrishseeds.ru/search?art=1999948016 ","Подробно...")</f>
        <v>0</v>
      </c>
      <c r="J137" s="48" t="s">
        <v>87</v>
      </c>
      <c r="K137" s="44" t="s">
        <v>444</v>
      </c>
      <c r="L137" s="44" t="s">
        <v>80</v>
      </c>
      <c r="M137" s="49">
        <v>1</v>
      </c>
    </row>
    <row r="138" spans="2:13" s="42" customFormat="1" ht="11.25" customHeight="1" outlineLevel="4">
      <c r="B138" s="43" t="s">
        <v>445</v>
      </c>
      <c r="C138" s="44" t="s">
        <v>446</v>
      </c>
      <c r="D138" s="50">
        <v>150</v>
      </c>
      <c r="E138" s="46" t="s">
        <v>38</v>
      </c>
      <c r="F138" s="46" t="s">
        <v>447</v>
      </c>
      <c r="G138" s="43"/>
      <c r="H138" s="43">
        <f>D138*G138</f>
        <v>0</v>
      </c>
      <c r="I138" s="47">
        <f>HYPERLINK("https://gavrishseeds.ru/search?art=1999947822 ","Подробно...")</f>
        <v>0</v>
      </c>
      <c r="J138" s="48" t="s">
        <v>136</v>
      </c>
      <c r="K138" s="44" t="s">
        <v>448</v>
      </c>
      <c r="L138" s="44" t="s">
        <v>80</v>
      </c>
      <c r="M138" s="49">
        <v>1</v>
      </c>
    </row>
    <row r="139" spans="2:13" s="42" customFormat="1" ht="11.25" customHeight="1" outlineLevel="4">
      <c r="B139" s="43" t="s">
        <v>449</v>
      </c>
      <c r="C139" s="44" t="s">
        <v>450</v>
      </c>
      <c r="D139" s="50">
        <v>209</v>
      </c>
      <c r="E139" s="46" t="s">
        <v>451</v>
      </c>
      <c r="F139" s="46" t="s">
        <v>302</v>
      </c>
      <c r="G139" s="43"/>
      <c r="H139" s="43">
        <f>D139*G139</f>
        <v>0</v>
      </c>
      <c r="I139" s="47">
        <f>HYPERLINK("https://gavrishseeds.ru/search?art=1999945104 ","Подробно...")</f>
        <v>0</v>
      </c>
      <c r="J139" s="48" t="s">
        <v>452</v>
      </c>
      <c r="K139" s="44" t="s">
        <v>453</v>
      </c>
      <c r="L139" s="44" t="s">
        <v>80</v>
      </c>
      <c r="M139" s="49">
        <v>1</v>
      </c>
    </row>
    <row r="140" spans="2:13" s="42" customFormat="1" ht="11.25" customHeight="1" outlineLevel="4">
      <c r="B140" s="43" t="s">
        <v>454</v>
      </c>
      <c r="C140" s="44" t="s">
        <v>455</v>
      </c>
      <c r="D140" s="50">
        <v>71.31</v>
      </c>
      <c r="E140" s="46" t="s">
        <v>38</v>
      </c>
      <c r="F140" s="46" t="s">
        <v>356</v>
      </c>
      <c r="G140" s="43"/>
      <c r="H140" s="43">
        <f>D140*G140</f>
        <v>0</v>
      </c>
      <c r="I140" s="47">
        <f>HYPERLINK("https://gavrishseeds.ru/search?art=1071858512 ","Подробно...")</f>
        <v>0</v>
      </c>
      <c r="J140" s="48" t="s">
        <v>87</v>
      </c>
      <c r="K140" s="44" t="s">
        <v>456</v>
      </c>
      <c r="L140" s="44" t="s">
        <v>80</v>
      </c>
      <c r="M140" s="49">
        <v>1</v>
      </c>
    </row>
    <row r="141" spans="2:13" s="42" customFormat="1" ht="11.25" customHeight="1" outlineLevel="4">
      <c r="B141" s="43" t="s">
        <v>457</v>
      </c>
      <c r="C141" s="44" t="s">
        <v>458</v>
      </c>
      <c r="D141" s="50">
        <v>136.5</v>
      </c>
      <c r="E141" s="46" t="s">
        <v>38</v>
      </c>
      <c r="F141" s="46" t="s">
        <v>356</v>
      </c>
      <c r="G141" s="43"/>
      <c r="H141" s="43">
        <f>D141*G141</f>
        <v>0</v>
      </c>
      <c r="I141" s="47">
        <f>HYPERLINK("https://gavrishseeds.ru/search?art=1071858513 ","Подробно...")</f>
        <v>0</v>
      </c>
      <c r="J141" s="48" t="s">
        <v>221</v>
      </c>
      <c r="K141" s="44" t="s">
        <v>459</v>
      </c>
      <c r="L141" s="44" t="s">
        <v>80</v>
      </c>
      <c r="M141" s="49">
        <v>1</v>
      </c>
    </row>
    <row r="142" spans="2:13" s="42" customFormat="1" ht="11.25" customHeight="1" outlineLevel="4">
      <c r="B142" s="43" t="s">
        <v>460</v>
      </c>
      <c r="C142" s="44" t="s">
        <v>461</v>
      </c>
      <c r="D142" s="50">
        <v>543</v>
      </c>
      <c r="E142" s="46" t="s">
        <v>38</v>
      </c>
      <c r="F142" s="46" t="s">
        <v>352</v>
      </c>
      <c r="G142" s="43"/>
      <c r="H142" s="43">
        <f>D142*G142</f>
        <v>0</v>
      </c>
      <c r="I142" s="47">
        <f>HYPERLINK("https://gavrishseeds.ru/search?art=10711505 ","Подробно...")</f>
        <v>0</v>
      </c>
      <c r="J142" s="48" t="s">
        <v>87</v>
      </c>
      <c r="K142" s="44" t="s">
        <v>462</v>
      </c>
      <c r="L142" s="44"/>
      <c r="M142" s="49">
        <v>1</v>
      </c>
    </row>
    <row r="143" spans="2:13" s="42" customFormat="1" ht="11.25" customHeight="1" outlineLevel="4">
      <c r="B143" s="43" t="s">
        <v>463</v>
      </c>
      <c r="C143" s="44" t="s">
        <v>464</v>
      </c>
      <c r="D143" s="50">
        <v>45</v>
      </c>
      <c r="E143" s="46" t="s">
        <v>38</v>
      </c>
      <c r="F143" s="46" t="s">
        <v>465</v>
      </c>
      <c r="G143" s="43"/>
      <c r="H143" s="43">
        <f>D143*G143</f>
        <v>0</v>
      </c>
      <c r="I143" s="47">
        <f>HYPERLINK("https://gavrishseeds.ru/search?art=1999947817 ","Подробно...")</f>
        <v>0</v>
      </c>
      <c r="J143" s="48" t="s">
        <v>136</v>
      </c>
      <c r="K143" s="44" t="s">
        <v>466</v>
      </c>
      <c r="L143" s="44" t="s">
        <v>80</v>
      </c>
      <c r="M143" s="49">
        <v>1</v>
      </c>
    </row>
    <row r="144" spans="2:13" s="42" customFormat="1" ht="11.25" customHeight="1" outlineLevel="4">
      <c r="B144" s="43" t="s">
        <v>467</v>
      </c>
      <c r="C144" s="44" t="s">
        <v>468</v>
      </c>
      <c r="D144" s="50">
        <v>72</v>
      </c>
      <c r="E144" s="46" t="s">
        <v>38</v>
      </c>
      <c r="F144" s="46" t="s">
        <v>465</v>
      </c>
      <c r="G144" s="43"/>
      <c r="H144" s="43">
        <f>D144*G144</f>
        <v>0</v>
      </c>
      <c r="I144" s="47">
        <f>HYPERLINK("https://gavrishseeds.ru/search?art=1999947818 ","Подробно...")</f>
        <v>0</v>
      </c>
      <c r="J144" s="48" t="s">
        <v>221</v>
      </c>
      <c r="K144" s="44" t="s">
        <v>469</v>
      </c>
      <c r="L144" s="44" t="s">
        <v>80</v>
      </c>
      <c r="M144" s="49">
        <v>1</v>
      </c>
    </row>
    <row r="145" spans="2:13" s="42" customFormat="1" ht="11.25" customHeight="1" outlineLevel="4">
      <c r="B145" s="43" t="s">
        <v>470</v>
      </c>
      <c r="C145" s="44" t="s">
        <v>471</v>
      </c>
      <c r="D145" s="50">
        <v>42</v>
      </c>
      <c r="E145" s="46" t="s">
        <v>38</v>
      </c>
      <c r="F145" s="46" t="s">
        <v>122</v>
      </c>
      <c r="G145" s="43"/>
      <c r="H145" s="43">
        <f>D145*G145</f>
        <v>0</v>
      </c>
      <c r="I145" s="47">
        <f>HYPERLINK("https://gavrishseeds.ru/search?art=1071854389 ","Подробно...")</f>
        <v>0</v>
      </c>
      <c r="J145" s="48" t="s">
        <v>136</v>
      </c>
      <c r="K145" s="44" t="s">
        <v>472</v>
      </c>
      <c r="L145" s="44" t="s">
        <v>80</v>
      </c>
      <c r="M145" s="49">
        <v>1</v>
      </c>
    </row>
    <row r="146" spans="2:13" s="42" customFormat="1" ht="11.25" customHeight="1" outlineLevel="4">
      <c r="B146" s="43" t="s">
        <v>473</v>
      </c>
      <c r="C146" s="44" t="s">
        <v>474</v>
      </c>
      <c r="D146" s="50">
        <v>82</v>
      </c>
      <c r="E146" s="46" t="s">
        <v>38</v>
      </c>
      <c r="F146" s="46" t="s">
        <v>122</v>
      </c>
      <c r="G146" s="43"/>
      <c r="H146" s="43">
        <f>D146*G146</f>
        <v>0</v>
      </c>
      <c r="I146" s="47">
        <f>HYPERLINK("https://gavrishseeds.ru/search?art=1071854390 ","Подробно...")</f>
        <v>0</v>
      </c>
      <c r="J146" s="48" t="s">
        <v>221</v>
      </c>
      <c r="K146" s="44" t="s">
        <v>475</v>
      </c>
      <c r="L146" s="44" t="s">
        <v>80</v>
      </c>
      <c r="M146" s="49">
        <v>1</v>
      </c>
    </row>
    <row r="147" spans="2:13" s="42" customFormat="1" ht="11.25" customHeight="1" outlineLevel="4">
      <c r="B147" s="43" t="s">
        <v>476</v>
      </c>
      <c r="C147" s="44" t="s">
        <v>477</v>
      </c>
      <c r="D147" s="50">
        <v>304</v>
      </c>
      <c r="E147" s="46" t="s">
        <v>38</v>
      </c>
      <c r="F147" s="46" t="s">
        <v>306</v>
      </c>
      <c r="G147" s="43"/>
      <c r="H147" s="43">
        <f>D147*G147</f>
        <v>0</v>
      </c>
      <c r="I147" s="47">
        <f>HYPERLINK("https://gavrishseeds.ru/search?art=10003856 ","Подробно...")</f>
        <v>0</v>
      </c>
      <c r="J147" s="48" t="s">
        <v>83</v>
      </c>
      <c r="K147" s="44" t="s">
        <v>478</v>
      </c>
      <c r="L147" s="44" t="s">
        <v>80</v>
      </c>
      <c r="M147" s="49">
        <v>1</v>
      </c>
    </row>
    <row r="148" spans="2:13" s="42" customFormat="1" ht="11.25" customHeight="1" outlineLevel="4">
      <c r="B148" s="43" t="s">
        <v>479</v>
      </c>
      <c r="C148" s="44" t="s">
        <v>480</v>
      </c>
      <c r="D148" s="50">
        <v>258</v>
      </c>
      <c r="E148" s="46" t="s">
        <v>38</v>
      </c>
      <c r="F148" s="46" t="s">
        <v>481</v>
      </c>
      <c r="G148" s="43"/>
      <c r="H148" s="43">
        <f>D148*G148</f>
        <v>0</v>
      </c>
      <c r="I148" s="47">
        <f>HYPERLINK("https://gavrishseeds.ru/search?art=1999948005 ","Подробно...")</f>
        <v>0</v>
      </c>
      <c r="J148" s="48" t="s">
        <v>45</v>
      </c>
      <c r="K148" s="44" t="s">
        <v>482</v>
      </c>
      <c r="L148" s="44" t="s">
        <v>80</v>
      </c>
      <c r="M148" s="49">
        <v>1</v>
      </c>
    </row>
    <row r="149" spans="2:13" s="42" customFormat="1" ht="11.25" customHeight="1" outlineLevel="4">
      <c r="B149" s="43" t="s">
        <v>483</v>
      </c>
      <c r="C149" s="44" t="s">
        <v>484</v>
      </c>
      <c r="D149" s="50">
        <v>139</v>
      </c>
      <c r="E149" s="46" t="s">
        <v>38</v>
      </c>
      <c r="F149" s="46" t="s">
        <v>481</v>
      </c>
      <c r="G149" s="43"/>
      <c r="H149" s="43">
        <f>D149*G149</f>
        <v>0</v>
      </c>
      <c r="I149" s="47">
        <f>HYPERLINK("https://gavrishseeds.ru/search?art=1999948004 ","Подробно...")</f>
        <v>0</v>
      </c>
      <c r="J149" s="48" t="s">
        <v>87</v>
      </c>
      <c r="K149" s="44" t="s">
        <v>485</v>
      </c>
      <c r="L149" s="44" t="s">
        <v>80</v>
      </c>
      <c r="M149" s="49">
        <v>1</v>
      </c>
    </row>
    <row r="150" spans="2:13" s="59" customFormat="1" ht="11.25" customHeight="1" outlineLevel="4">
      <c r="B150" s="60" t="s">
        <v>486</v>
      </c>
      <c r="C150" s="61" t="s">
        <v>487</v>
      </c>
      <c r="D150" s="62">
        <v>300</v>
      </c>
      <c r="E150" s="63" t="s">
        <v>38</v>
      </c>
      <c r="F150" s="63" t="s">
        <v>245</v>
      </c>
      <c r="G150" s="60"/>
      <c r="H150" s="60">
        <f>D150*G150</f>
        <v>0</v>
      </c>
      <c r="I150" s="64">
        <f>HYPERLINK("https://gavrishseeds.ru/search?art=1071861466 ","Подробно...")</f>
        <v>0</v>
      </c>
      <c r="J150" s="65" t="s">
        <v>78</v>
      </c>
      <c r="K150" s="61"/>
      <c r="L150" s="61" t="s">
        <v>80</v>
      </c>
      <c r="M150" s="66">
        <v>1</v>
      </c>
    </row>
    <row r="151" spans="2:13" s="59" customFormat="1" ht="11.25" customHeight="1" outlineLevel="4">
      <c r="B151" s="60" t="s">
        <v>488</v>
      </c>
      <c r="C151" s="61" t="s">
        <v>489</v>
      </c>
      <c r="D151" s="62">
        <v>19</v>
      </c>
      <c r="E151" s="63" t="s">
        <v>38</v>
      </c>
      <c r="F151" s="63" t="s">
        <v>490</v>
      </c>
      <c r="G151" s="60"/>
      <c r="H151" s="60">
        <f>D151*G151</f>
        <v>0</v>
      </c>
      <c r="I151" s="64">
        <f>HYPERLINK("https://gavrishseeds.ru/search?art=1071854550 ","Подробно...")</f>
        <v>0</v>
      </c>
      <c r="J151" s="65" t="s">
        <v>132</v>
      </c>
      <c r="K151" s="61" t="s">
        <v>491</v>
      </c>
      <c r="L151" s="61" t="s">
        <v>80</v>
      </c>
      <c r="M151" s="66">
        <v>1</v>
      </c>
    </row>
    <row r="152" spans="2:13" s="59" customFormat="1" ht="11.25" customHeight="1" outlineLevel="4">
      <c r="B152" s="60" t="s">
        <v>492</v>
      </c>
      <c r="C152" s="61" t="s">
        <v>493</v>
      </c>
      <c r="D152" s="62">
        <v>32</v>
      </c>
      <c r="E152" s="63" t="s">
        <v>38</v>
      </c>
      <c r="F152" s="63" t="s">
        <v>490</v>
      </c>
      <c r="G152" s="60"/>
      <c r="H152" s="60">
        <f>D152*G152</f>
        <v>0</v>
      </c>
      <c r="I152" s="64">
        <f>HYPERLINK("https://gavrishseeds.ru/search?art=1071854551 ","Подробно...")</f>
        <v>0</v>
      </c>
      <c r="J152" s="65" t="s">
        <v>83</v>
      </c>
      <c r="K152" s="61" t="s">
        <v>494</v>
      </c>
      <c r="L152" s="61" t="s">
        <v>80</v>
      </c>
      <c r="M152" s="66">
        <v>1</v>
      </c>
    </row>
    <row r="153" spans="2:13" s="59" customFormat="1" ht="11.25" customHeight="1" outlineLevel="4">
      <c r="B153" s="60" t="s">
        <v>495</v>
      </c>
      <c r="C153" s="61" t="s">
        <v>496</v>
      </c>
      <c r="D153" s="62">
        <v>23</v>
      </c>
      <c r="E153" s="63" t="s">
        <v>38</v>
      </c>
      <c r="F153" s="63" t="s">
        <v>416</v>
      </c>
      <c r="G153" s="60"/>
      <c r="H153" s="60">
        <f>D153*G153</f>
        <v>0</v>
      </c>
      <c r="I153" s="64">
        <f>HYPERLINK("https://gavrishseeds.ru/search?art=1071854551 ","Подробно...")</f>
        <v>0</v>
      </c>
      <c r="J153" s="65" t="s">
        <v>235</v>
      </c>
      <c r="K153" s="61"/>
      <c r="L153" s="61" t="s">
        <v>40</v>
      </c>
      <c r="M153" s="66">
        <v>1</v>
      </c>
    </row>
    <row r="154" spans="2:13" s="42" customFormat="1" ht="11.25" customHeight="1" outlineLevel="4">
      <c r="B154" s="43" t="s">
        <v>497</v>
      </c>
      <c r="C154" s="44" t="s">
        <v>498</v>
      </c>
      <c r="D154" s="50">
        <v>23</v>
      </c>
      <c r="E154" s="46" t="s">
        <v>38</v>
      </c>
      <c r="F154" s="46" t="s">
        <v>394</v>
      </c>
      <c r="G154" s="43"/>
      <c r="H154" s="43">
        <f>D154*G154</f>
        <v>0</v>
      </c>
      <c r="I154" s="47">
        <f>HYPERLINK("https://gavrishseeds.ru/search?art=1999945105 ","Подробно...")</f>
        <v>0</v>
      </c>
      <c r="J154" s="48" t="s">
        <v>132</v>
      </c>
      <c r="K154" s="44" t="s">
        <v>499</v>
      </c>
      <c r="L154" s="44" t="s">
        <v>80</v>
      </c>
      <c r="M154" s="49">
        <v>1</v>
      </c>
    </row>
    <row r="155" spans="2:13" s="42" customFormat="1" ht="11.25" customHeight="1" outlineLevel="4">
      <c r="B155" s="43" t="s">
        <v>500</v>
      </c>
      <c r="C155" s="44" t="s">
        <v>501</v>
      </c>
      <c r="D155" s="50">
        <v>36</v>
      </c>
      <c r="E155" s="46" t="s">
        <v>38</v>
      </c>
      <c r="F155" s="46" t="s">
        <v>394</v>
      </c>
      <c r="G155" s="43"/>
      <c r="H155" s="43">
        <f>D155*G155</f>
        <v>0</v>
      </c>
      <c r="I155" s="47">
        <f>HYPERLINK("https://gavrishseeds.ru/search?art=10005021 ","Подробно...")</f>
        <v>0</v>
      </c>
      <c r="J155" s="48" t="s">
        <v>83</v>
      </c>
      <c r="K155" s="44" t="s">
        <v>502</v>
      </c>
      <c r="L155" s="44" t="s">
        <v>80</v>
      </c>
      <c r="M155" s="49">
        <v>1</v>
      </c>
    </row>
    <row r="156" spans="2:13" s="51" customFormat="1" ht="11.25" customHeight="1" outlineLevel="4">
      <c r="B156" s="52" t="s">
        <v>503</v>
      </c>
      <c r="C156" s="53" t="s">
        <v>504</v>
      </c>
      <c r="D156" s="54">
        <v>21</v>
      </c>
      <c r="E156" s="55" t="s">
        <v>38</v>
      </c>
      <c r="F156" s="55" t="s">
        <v>245</v>
      </c>
      <c r="G156" s="52"/>
      <c r="H156" s="52">
        <f>D156*G156</f>
        <v>0</v>
      </c>
      <c r="I156" s="56">
        <f>HYPERLINK("https://gavrishseeds.ru/search?art=1999944525 ","Подробно...")</f>
        <v>0</v>
      </c>
      <c r="J156" s="57" t="s">
        <v>136</v>
      </c>
      <c r="K156" s="53" t="s">
        <v>505</v>
      </c>
      <c r="L156" s="53" t="s">
        <v>80</v>
      </c>
      <c r="M156" s="58">
        <v>1</v>
      </c>
    </row>
    <row r="157" spans="2:13" s="59" customFormat="1" ht="11.25" customHeight="1" outlineLevel="4">
      <c r="B157" s="60" t="s">
        <v>506</v>
      </c>
      <c r="C157" s="61" t="s">
        <v>507</v>
      </c>
      <c r="D157" s="62">
        <v>20</v>
      </c>
      <c r="E157" s="63" t="s">
        <v>38</v>
      </c>
      <c r="F157" s="63" t="s">
        <v>508</v>
      </c>
      <c r="G157" s="60"/>
      <c r="H157" s="60">
        <f>D157*G157</f>
        <v>0</v>
      </c>
      <c r="I157" s="64">
        <f>HYPERLINK("https://gavrishseeds.ru/search?art=1081859511 ","Подробно...")</f>
        <v>0</v>
      </c>
      <c r="J157" s="65" t="s">
        <v>136</v>
      </c>
      <c r="K157" s="61" t="s">
        <v>509</v>
      </c>
      <c r="L157" s="61" t="s">
        <v>80</v>
      </c>
      <c r="M157" s="66">
        <v>0</v>
      </c>
    </row>
    <row r="158" spans="2:13" s="59" customFormat="1" ht="11.25" customHeight="1" outlineLevel="4">
      <c r="B158" s="60" t="s">
        <v>510</v>
      </c>
      <c r="C158" s="61" t="s">
        <v>511</v>
      </c>
      <c r="D158" s="62">
        <v>32</v>
      </c>
      <c r="E158" s="63" t="s">
        <v>38</v>
      </c>
      <c r="F158" s="63" t="s">
        <v>508</v>
      </c>
      <c r="G158" s="60"/>
      <c r="H158" s="60">
        <f>D158*G158</f>
        <v>0</v>
      </c>
      <c r="I158" s="64">
        <f>HYPERLINK("https://gavrishseeds.ru/search?art=1081859511 ","Подробно...")</f>
        <v>0</v>
      </c>
      <c r="J158" s="65" t="s">
        <v>221</v>
      </c>
      <c r="K158" s="61" t="s">
        <v>512</v>
      </c>
      <c r="L158" s="61" t="s">
        <v>80</v>
      </c>
      <c r="M158" s="66">
        <v>0</v>
      </c>
    </row>
    <row r="159" spans="2:13" s="51" customFormat="1" ht="11.25" customHeight="1" outlineLevel="4">
      <c r="B159" s="52" t="s">
        <v>513</v>
      </c>
      <c r="C159" s="53" t="s">
        <v>514</v>
      </c>
      <c r="D159" s="54">
        <v>32</v>
      </c>
      <c r="E159" s="55" t="s">
        <v>38</v>
      </c>
      <c r="F159" s="55" t="s">
        <v>515</v>
      </c>
      <c r="G159" s="52"/>
      <c r="H159" s="52">
        <f>D159*G159</f>
        <v>0</v>
      </c>
      <c r="I159" s="56">
        <f>HYPERLINK("https://gavrishseeds.ru/search?art=1071862619 ","Подробно...")</f>
        <v>0</v>
      </c>
      <c r="J159" s="57" t="s">
        <v>136</v>
      </c>
      <c r="K159" s="53" t="s">
        <v>516</v>
      </c>
      <c r="L159" s="53" t="s">
        <v>517</v>
      </c>
      <c r="M159" s="58">
        <v>1</v>
      </c>
    </row>
    <row r="160" spans="2:13" s="51" customFormat="1" ht="11.25" customHeight="1" outlineLevel="4">
      <c r="B160" s="52" t="s">
        <v>518</v>
      </c>
      <c r="C160" s="53" t="s">
        <v>519</v>
      </c>
      <c r="D160" s="54">
        <v>49</v>
      </c>
      <c r="E160" s="55" t="s">
        <v>38</v>
      </c>
      <c r="F160" s="55" t="s">
        <v>515</v>
      </c>
      <c r="G160" s="52"/>
      <c r="H160" s="52">
        <f>D160*G160</f>
        <v>0</v>
      </c>
      <c r="I160" s="56">
        <f>HYPERLINK("https://gavrishseeds.ru/search?art=1071862617 ","Подробно...")</f>
        <v>0</v>
      </c>
      <c r="J160" s="57" t="s">
        <v>221</v>
      </c>
      <c r="K160" s="53" t="s">
        <v>520</v>
      </c>
      <c r="L160" s="53" t="s">
        <v>517</v>
      </c>
      <c r="M160" s="58">
        <v>1</v>
      </c>
    </row>
    <row r="161" spans="2:13" s="42" customFormat="1" ht="11.25" customHeight="1" outlineLevel="4">
      <c r="B161" s="43" t="s">
        <v>521</v>
      </c>
      <c r="C161" s="44" t="s">
        <v>522</v>
      </c>
      <c r="D161" s="50">
        <v>54</v>
      </c>
      <c r="E161" s="46" t="s">
        <v>38</v>
      </c>
      <c r="F161" s="46" t="s">
        <v>220</v>
      </c>
      <c r="G161" s="43"/>
      <c r="H161" s="43">
        <f>D161*G161</f>
        <v>0</v>
      </c>
      <c r="I161" s="47">
        <f>HYPERLINK("https://gavrishseeds.ru/search?art=1999944504 ","Подробно...")</f>
        <v>0</v>
      </c>
      <c r="J161" s="48" t="s">
        <v>221</v>
      </c>
      <c r="K161" s="44" t="s">
        <v>523</v>
      </c>
      <c r="L161" s="44" t="s">
        <v>80</v>
      </c>
      <c r="M161" s="49">
        <v>1</v>
      </c>
    </row>
    <row r="162" spans="2:13" s="42" customFormat="1" ht="11.25" customHeight="1" outlineLevel="4">
      <c r="B162" s="43" t="s">
        <v>524</v>
      </c>
      <c r="C162" s="44" t="s">
        <v>525</v>
      </c>
      <c r="D162" s="50">
        <v>28</v>
      </c>
      <c r="E162" s="46" t="s">
        <v>38</v>
      </c>
      <c r="F162" s="46" t="s">
        <v>220</v>
      </c>
      <c r="G162" s="43"/>
      <c r="H162" s="43">
        <f>D162*G162</f>
        <v>0</v>
      </c>
      <c r="I162" s="47">
        <f>HYPERLINK("https://gavrishseeds.ru/search?art=1999944505 ","Подробно...")</f>
        <v>0</v>
      </c>
      <c r="J162" s="48" t="s">
        <v>136</v>
      </c>
      <c r="K162" s="44" t="s">
        <v>526</v>
      </c>
      <c r="L162" s="44" t="s">
        <v>80</v>
      </c>
      <c r="M162" s="49">
        <v>1</v>
      </c>
    </row>
    <row r="163" spans="2:13" s="42" customFormat="1" ht="11.25" customHeight="1" outlineLevel="4">
      <c r="B163" s="43" t="s">
        <v>527</v>
      </c>
      <c r="C163" s="44" t="s">
        <v>528</v>
      </c>
      <c r="D163" s="50">
        <v>56</v>
      </c>
      <c r="E163" s="46" t="s">
        <v>38</v>
      </c>
      <c r="F163" s="46" t="s">
        <v>529</v>
      </c>
      <c r="G163" s="43"/>
      <c r="H163" s="43">
        <f>D163*G163</f>
        <v>0</v>
      </c>
      <c r="I163" s="47">
        <f>HYPERLINK("https://gavrishseeds.ru/search?art=1999944503 ","Подробно...")</f>
        <v>0</v>
      </c>
      <c r="J163" s="48" t="s">
        <v>136</v>
      </c>
      <c r="K163" s="44" t="s">
        <v>530</v>
      </c>
      <c r="L163" s="44" t="s">
        <v>80</v>
      </c>
      <c r="M163" s="49">
        <v>1</v>
      </c>
    </row>
    <row r="164" spans="2:13" s="42" customFormat="1" ht="11.25" customHeight="1" outlineLevel="4">
      <c r="B164" s="43" t="s">
        <v>531</v>
      </c>
      <c r="C164" s="44" t="s">
        <v>532</v>
      </c>
      <c r="D164" s="50">
        <v>98</v>
      </c>
      <c r="E164" s="46" t="s">
        <v>38</v>
      </c>
      <c r="F164" s="46" t="s">
        <v>529</v>
      </c>
      <c r="G164" s="43"/>
      <c r="H164" s="43">
        <f>D164*G164</f>
        <v>0</v>
      </c>
      <c r="I164" s="47">
        <f>HYPERLINK("https://gavrishseeds.ru/search?art=1999944502 ","Подробно...")</f>
        <v>0</v>
      </c>
      <c r="J164" s="48" t="s">
        <v>221</v>
      </c>
      <c r="K164" s="44" t="s">
        <v>533</v>
      </c>
      <c r="L164" s="44" t="s">
        <v>80</v>
      </c>
      <c r="M164" s="49">
        <v>1</v>
      </c>
    </row>
    <row r="165" spans="2:13" s="42" customFormat="1" ht="11.25" customHeight="1" outlineLevel="4">
      <c r="B165" s="43" t="s">
        <v>534</v>
      </c>
      <c r="C165" s="44" t="s">
        <v>535</v>
      </c>
      <c r="D165" s="50">
        <v>142</v>
      </c>
      <c r="E165" s="46" t="s">
        <v>38</v>
      </c>
      <c r="F165" s="46" t="s">
        <v>151</v>
      </c>
      <c r="G165" s="43"/>
      <c r="H165" s="43">
        <f>D165*G165</f>
        <v>0</v>
      </c>
      <c r="I165" s="47">
        <f>HYPERLINK("https://gavrishseeds.ru/search?art=1912236717 ","Подробно...")</f>
        <v>0</v>
      </c>
      <c r="J165" s="48" t="s">
        <v>221</v>
      </c>
      <c r="K165" s="44" t="s">
        <v>536</v>
      </c>
      <c r="L165" s="44" t="s">
        <v>80</v>
      </c>
      <c r="M165" s="49">
        <v>1</v>
      </c>
    </row>
    <row r="166" spans="2:13" s="42" customFormat="1" ht="11.25" customHeight="1" outlineLevel="4">
      <c r="B166" s="43" t="s">
        <v>537</v>
      </c>
      <c r="C166" s="44" t="s">
        <v>538</v>
      </c>
      <c r="D166" s="50">
        <v>29</v>
      </c>
      <c r="E166" s="46" t="s">
        <v>38</v>
      </c>
      <c r="F166" s="46" t="s">
        <v>539</v>
      </c>
      <c r="G166" s="43"/>
      <c r="H166" s="43">
        <f>D166*G166</f>
        <v>0</v>
      </c>
      <c r="I166" s="47">
        <f>HYPERLINK("https://gavrishseeds.ru/search?art=1999944516 ","Подробно...")</f>
        <v>0</v>
      </c>
      <c r="J166" s="48" t="s">
        <v>136</v>
      </c>
      <c r="K166" s="44" t="s">
        <v>540</v>
      </c>
      <c r="L166" s="44" t="s">
        <v>80</v>
      </c>
      <c r="M166" s="49">
        <v>1</v>
      </c>
    </row>
    <row r="167" spans="2:13" s="42" customFormat="1" ht="11.25" customHeight="1" outlineLevel="4">
      <c r="B167" s="43" t="s">
        <v>541</v>
      </c>
      <c r="C167" s="44" t="s">
        <v>542</v>
      </c>
      <c r="D167" s="50">
        <v>49</v>
      </c>
      <c r="E167" s="46" t="s">
        <v>38</v>
      </c>
      <c r="F167" s="46" t="s">
        <v>539</v>
      </c>
      <c r="G167" s="43"/>
      <c r="H167" s="43">
        <f>D167*G167</f>
        <v>0</v>
      </c>
      <c r="I167" s="47">
        <f>HYPERLINK("https://gavrishseeds.ru/search?art=1999944517 ","Подробно...")</f>
        <v>0</v>
      </c>
      <c r="J167" s="48" t="s">
        <v>221</v>
      </c>
      <c r="K167" s="44" t="s">
        <v>543</v>
      </c>
      <c r="L167" s="44" t="s">
        <v>80</v>
      </c>
      <c r="M167" s="49">
        <v>1</v>
      </c>
    </row>
    <row r="168" spans="2:13" s="59" customFormat="1" ht="11.25" customHeight="1" outlineLevel="4">
      <c r="B168" s="60" t="s">
        <v>544</v>
      </c>
      <c r="C168" s="61" t="s">
        <v>545</v>
      </c>
      <c r="D168" s="62">
        <v>66</v>
      </c>
      <c r="E168" s="63" t="s">
        <v>38</v>
      </c>
      <c r="F168" s="63" t="s">
        <v>245</v>
      </c>
      <c r="G168" s="60"/>
      <c r="H168" s="60">
        <f>D168*G168</f>
        <v>0</v>
      </c>
      <c r="I168" s="64">
        <f>HYPERLINK("https://gavrishseeds.ru/search?art=107185340 ","Подробно...")</f>
        <v>0</v>
      </c>
      <c r="J168" s="65" t="s">
        <v>87</v>
      </c>
      <c r="K168" s="61" t="s">
        <v>546</v>
      </c>
      <c r="L168" s="61" t="s">
        <v>80</v>
      </c>
      <c r="M168" s="66">
        <v>1</v>
      </c>
    </row>
    <row r="169" spans="2:13" s="59" customFormat="1" ht="11.25" customHeight="1" outlineLevel="4">
      <c r="B169" s="60" t="s">
        <v>547</v>
      </c>
      <c r="C169" s="61" t="s">
        <v>548</v>
      </c>
      <c r="D169" s="62">
        <v>128</v>
      </c>
      <c r="E169" s="63" t="s">
        <v>38</v>
      </c>
      <c r="F169" s="63" t="s">
        <v>245</v>
      </c>
      <c r="G169" s="60"/>
      <c r="H169" s="60">
        <f>D169*G169</f>
        <v>0</v>
      </c>
      <c r="I169" s="64">
        <f>HYPERLINK("https://gavrishseeds.ru/search?art=107185341 ","Подробно...")</f>
        <v>0</v>
      </c>
      <c r="J169" s="65" t="s">
        <v>221</v>
      </c>
      <c r="K169" s="61" t="s">
        <v>549</v>
      </c>
      <c r="L169" s="61" t="s">
        <v>80</v>
      </c>
      <c r="M169" s="66">
        <v>1</v>
      </c>
    </row>
    <row r="170" spans="2:13" s="42" customFormat="1" ht="11.25" customHeight="1" outlineLevel="4">
      <c r="B170" s="43" t="s">
        <v>550</v>
      </c>
      <c r="C170" s="44" t="s">
        <v>551</v>
      </c>
      <c r="D170" s="50">
        <v>26</v>
      </c>
      <c r="E170" s="46" t="s">
        <v>38</v>
      </c>
      <c r="F170" s="46" t="s">
        <v>273</v>
      </c>
      <c r="G170" s="43"/>
      <c r="H170" s="43">
        <f>D170*G170</f>
        <v>0</v>
      </c>
      <c r="I170" s="47">
        <f>HYPERLINK("https://gavrishseeds.ru/search?art=1999948018 ","Подробно...")</f>
        <v>0</v>
      </c>
      <c r="J170" s="48" t="s">
        <v>136</v>
      </c>
      <c r="K170" s="44" t="s">
        <v>552</v>
      </c>
      <c r="L170" s="44" t="s">
        <v>80</v>
      </c>
      <c r="M170" s="49">
        <v>1</v>
      </c>
    </row>
    <row r="171" spans="2:13" s="42" customFormat="1" ht="11.25" customHeight="1" outlineLevel="4">
      <c r="B171" s="43" t="s">
        <v>553</v>
      </c>
      <c r="C171" s="44" t="s">
        <v>554</v>
      </c>
      <c r="D171" s="50">
        <v>48</v>
      </c>
      <c r="E171" s="46" t="s">
        <v>38</v>
      </c>
      <c r="F171" s="46" t="s">
        <v>273</v>
      </c>
      <c r="G171" s="43"/>
      <c r="H171" s="43">
        <f>D171*G171</f>
        <v>0</v>
      </c>
      <c r="I171" s="47">
        <f>HYPERLINK("https://gavrishseeds.ru/search?art=1999948019 ","Подробно...")</f>
        <v>0</v>
      </c>
      <c r="J171" s="48" t="s">
        <v>221</v>
      </c>
      <c r="K171" s="44" t="s">
        <v>555</v>
      </c>
      <c r="L171" s="44" t="s">
        <v>80</v>
      </c>
      <c r="M171" s="49">
        <v>1</v>
      </c>
    </row>
    <row r="172" spans="2:13" s="42" customFormat="1" ht="11.25" customHeight="1" outlineLevel="4">
      <c r="B172" s="43" t="s">
        <v>556</v>
      </c>
      <c r="C172" s="44" t="s">
        <v>557</v>
      </c>
      <c r="D172" s="50">
        <v>58</v>
      </c>
      <c r="E172" s="46" t="s">
        <v>38</v>
      </c>
      <c r="F172" s="46" t="s">
        <v>558</v>
      </c>
      <c r="G172" s="43"/>
      <c r="H172" s="43">
        <f>D172*G172</f>
        <v>0</v>
      </c>
      <c r="I172" s="47">
        <f>HYPERLINK("https://gavrishseeds.ru/search?art=1999944511 ","Подробно...")</f>
        <v>0</v>
      </c>
      <c r="J172" s="48" t="s">
        <v>136</v>
      </c>
      <c r="K172" s="44" t="s">
        <v>559</v>
      </c>
      <c r="L172" s="44" t="s">
        <v>80</v>
      </c>
      <c r="M172" s="49">
        <v>1</v>
      </c>
    </row>
    <row r="173" spans="2:13" s="42" customFormat="1" ht="11.25" customHeight="1" outlineLevel="4">
      <c r="B173" s="43" t="s">
        <v>560</v>
      </c>
      <c r="C173" s="44" t="s">
        <v>561</v>
      </c>
      <c r="D173" s="50">
        <v>112</v>
      </c>
      <c r="E173" s="46" t="s">
        <v>38</v>
      </c>
      <c r="F173" s="46" t="s">
        <v>558</v>
      </c>
      <c r="G173" s="43"/>
      <c r="H173" s="43">
        <f>D173*G173</f>
        <v>0</v>
      </c>
      <c r="I173" s="47">
        <f>HYPERLINK("https://gavrishseeds.ru/search?art=1999944510 ","Подробно...")</f>
        <v>0</v>
      </c>
      <c r="J173" s="48" t="s">
        <v>221</v>
      </c>
      <c r="K173" s="44" t="s">
        <v>562</v>
      </c>
      <c r="L173" s="44" t="s">
        <v>80</v>
      </c>
      <c r="M173" s="49">
        <v>1</v>
      </c>
    </row>
    <row r="174" spans="2:13" s="42" customFormat="1" ht="11.25" customHeight="1" outlineLevel="4">
      <c r="B174" s="43" t="s">
        <v>563</v>
      </c>
      <c r="C174" s="44" t="s">
        <v>564</v>
      </c>
      <c r="D174" s="50">
        <v>310</v>
      </c>
      <c r="E174" s="46" t="s">
        <v>38</v>
      </c>
      <c r="F174" s="46" t="s">
        <v>245</v>
      </c>
      <c r="G174" s="43"/>
      <c r="H174" s="43">
        <f>D174*G174</f>
        <v>0</v>
      </c>
      <c r="I174" s="47">
        <f>HYPERLINK("https://gavrishseeds.ru/search?art=10718082 ","Подробно...")</f>
        <v>0</v>
      </c>
      <c r="J174" s="48" t="s">
        <v>132</v>
      </c>
      <c r="K174" s="44" t="s">
        <v>565</v>
      </c>
      <c r="L174" s="44" t="s">
        <v>80</v>
      </c>
      <c r="M174" s="49">
        <v>1</v>
      </c>
    </row>
    <row r="175" spans="2:13" s="59" customFormat="1" ht="11.25" customHeight="1" outlineLevel="4">
      <c r="B175" s="60" t="s">
        <v>566</v>
      </c>
      <c r="C175" s="61" t="s">
        <v>567</v>
      </c>
      <c r="D175" s="62">
        <v>120</v>
      </c>
      <c r="E175" s="63" t="s">
        <v>38</v>
      </c>
      <c r="F175" s="63" t="s">
        <v>151</v>
      </c>
      <c r="G175" s="60"/>
      <c r="H175" s="60">
        <f>D175*G175</f>
        <v>0</v>
      </c>
      <c r="I175" s="64">
        <f>HYPERLINK("https://gavrishseeds.ru/search?art=1071863218 ","Подробно...")</f>
        <v>0</v>
      </c>
      <c r="J175" s="65" t="s">
        <v>199</v>
      </c>
      <c r="K175" s="61" t="s">
        <v>568</v>
      </c>
      <c r="L175" s="61" t="s">
        <v>569</v>
      </c>
      <c r="M175" s="66">
        <v>0</v>
      </c>
    </row>
    <row r="176" spans="2:13" s="42" customFormat="1" ht="11.25" customHeight="1" outlineLevel="4">
      <c r="B176" s="43" t="s">
        <v>570</v>
      </c>
      <c r="C176" s="44" t="s">
        <v>571</v>
      </c>
      <c r="D176" s="50">
        <v>34</v>
      </c>
      <c r="E176" s="46" t="s">
        <v>38</v>
      </c>
      <c r="F176" s="46" t="s">
        <v>394</v>
      </c>
      <c r="G176" s="43"/>
      <c r="H176" s="43">
        <f>D176*G176</f>
        <v>0</v>
      </c>
      <c r="I176" s="47">
        <f>HYPERLINK("https://gavrishseeds.ru/search?art=1999944509 ","Подробно...")</f>
        <v>0</v>
      </c>
      <c r="J176" s="48" t="s">
        <v>136</v>
      </c>
      <c r="K176" s="44" t="s">
        <v>572</v>
      </c>
      <c r="L176" s="44" t="s">
        <v>80</v>
      </c>
      <c r="M176" s="49">
        <v>1</v>
      </c>
    </row>
    <row r="177" spans="2:13" s="42" customFormat="1" ht="11.25" customHeight="1" outlineLevel="4">
      <c r="B177" s="43" t="s">
        <v>573</v>
      </c>
      <c r="C177" s="44" t="s">
        <v>574</v>
      </c>
      <c r="D177" s="50">
        <v>58</v>
      </c>
      <c r="E177" s="46" t="s">
        <v>38</v>
      </c>
      <c r="F177" s="46" t="s">
        <v>394</v>
      </c>
      <c r="G177" s="43"/>
      <c r="H177" s="43">
        <f>D177*G177</f>
        <v>0</v>
      </c>
      <c r="I177" s="47">
        <f>HYPERLINK("https://gavrishseeds.ru/search?art=1999944508 ","Подробно...")</f>
        <v>0</v>
      </c>
      <c r="J177" s="48" t="s">
        <v>221</v>
      </c>
      <c r="K177" s="44" t="s">
        <v>575</v>
      </c>
      <c r="L177" s="44" t="s">
        <v>80</v>
      </c>
      <c r="M177" s="49">
        <v>1</v>
      </c>
    </row>
    <row r="178" ht="11.25" customHeight="1"/>
    <row r="179" spans="2:10" ht="12" customHeight="1">
      <c r="B179" s="75" t="s">
        <v>576</v>
      </c>
      <c r="C179" s="75"/>
      <c r="D179" s="75"/>
      <c r="E179" s="75"/>
      <c r="F179" s="75"/>
      <c r="G179" s="75"/>
      <c r="H179" s="75">
        <f>SUM(H15:H178)</f>
        <v>0</v>
      </c>
      <c r="I179" s="75"/>
      <c r="J179" s="75"/>
    </row>
    <row r="180" ht="11.25" customHeight="1"/>
  </sheetData>
  <sheetProtection selectLockedCells="1" selectUnlockedCells="1"/>
  <autoFilter ref="B14:M177"/>
  <mergeCells count="5">
    <mergeCell ref="B1:E1"/>
    <mergeCell ref="H1:J1"/>
    <mergeCell ref="B2:E2"/>
    <mergeCell ref="B3:E3"/>
    <mergeCell ref="B6:I6"/>
  </mergeCells>
  <printOptions/>
  <pageMargins left="0.39375" right="0.39375" top="0.39375" bottom="0.39375" header="0.5118055555555555" footer="0.5118055555555555"/>
  <pageSetup fitToHeight="0" fitToWidth="1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2024-04-22T09:24:35Z</cp:lastPrinted>
  <dcterms:created xsi:type="dcterms:W3CDTF">2024-04-22T09:24:35Z</dcterms:created>
  <dcterms:modified xsi:type="dcterms:W3CDTF">2024-04-22T09:25:58Z</dcterms:modified>
  <cp:category/>
  <cp:version/>
  <cp:contentType/>
  <cp:contentStatus/>
  <cp:revision>1</cp:revision>
</cp:coreProperties>
</file>